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0" windowWidth="24240" windowHeight="11205" tabRatio="601" activeTab="2"/>
  </bookViews>
  <sheets>
    <sheet name="PŘÍJMY " sheetId="3" r:id="rId1"/>
    <sheet name="VÝDAJE" sheetId="2" r:id="rId2"/>
    <sheet name="FINANCOVÁNÍ" sheetId="4" r:id="rId3"/>
  </sheets>
  <externalReferences>
    <externalReference r:id="rId4"/>
  </externalReferences>
  <definedNames>
    <definedName name="__FPMExcelClient_CellBasedFunctionStatus" localSheetId="1" hidden="1">"2_2_2_2_2_2"</definedName>
    <definedName name="_xlnm._FilterDatabase" localSheetId="0" hidden="1">'PŘÍJMY '!$A$16:$F$51</definedName>
    <definedName name="_xlnm._FilterDatabase" localSheetId="1" hidden="1">VÝDAJE!$A$3:$F$100</definedName>
    <definedName name="_xlnm.Print_Titles" localSheetId="0">'PŘÍJMY '!$3:$3</definedName>
    <definedName name="_xlnm.Print_Titles" localSheetId="1">VÝDAJE!$3:$3</definedName>
    <definedName name="_xlnm.Print_Area" localSheetId="2">FINANCOVÁNÍ!$A$1:$G$26</definedName>
    <definedName name="_xlnm.Print_Area" localSheetId="1">VÝDAJE!$A$1:$I$100</definedName>
  </definedNames>
  <calcPr calcId="145621"/>
</workbook>
</file>

<file path=xl/calcChain.xml><?xml version="1.0" encoding="utf-8"?>
<calcChain xmlns="http://schemas.openxmlformats.org/spreadsheetml/2006/main">
  <c r="H19" i="2" l="1"/>
  <c r="G19" i="2"/>
  <c r="F19" i="2"/>
  <c r="H59" i="2"/>
  <c r="G59" i="2"/>
  <c r="F59" i="2"/>
  <c r="I67" i="2"/>
  <c r="H75" i="2"/>
  <c r="G75" i="2"/>
  <c r="F75" i="2"/>
  <c r="I78" i="2"/>
  <c r="I77" i="2"/>
  <c r="I76" i="2"/>
  <c r="I66" i="2"/>
  <c r="I65" i="2"/>
  <c r="I61" i="2"/>
  <c r="I68" i="2"/>
  <c r="I64" i="2"/>
  <c r="I63" i="2"/>
  <c r="I62" i="2"/>
  <c r="I60" i="2"/>
  <c r="H72" i="2"/>
  <c r="G72" i="2"/>
  <c r="F72" i="2"/>
  <c r="H85" i="2" l="1"/>
  <c r="G85" i="2"/>
  <c r="F85" i="2"/>
  <c r="I88" i="2"/>
  <c r="I87" i="2"/>
  <c r="I24" i="2"/>
  <c r="I23" i="2"/>
  <c r="I22" i="2"/>
  <c r="I21" i="2"/>
  <c r="H98" i="2"/>
  <c r="H95" i="2" s="1"/>
  <c r="G98" i="2"/>
  <c r="G95" i="2" s="1"/>
  <c r="F98" i="2"/>
  <c r="F95" i="2" s="1"/>
  <c r="H90" i="2"/>
  <c r="G90" i="2"/>
  <c r="F90" i="2"/>
  <c r="I93" i="2"/>
  <c r="I92" i="2"/>
  <c r="H29" i="2"/>
  <c r="G29" i="2"/>
  <c r="F29" i="2"/>
  <c r="I35" i="2"/>
  <c r="I80" i="2"/>
  <c r="I75" i="2"/>
  <c r="H79" i="2"/>
  <c r="H69" i="2" s="1"/>
  <c r="G79" i="2"/>
  <c r="G69" i="2" s="1"/>
  <c r="F79" i="2"/>
  <c r="F69" i="2" s="1"/>
  <c r="I42" i="2"/>
  <c r="H41" i="2"/>
  <c r="G41" i="2"/>
  <c r="F41" i="2"/>
  <c r="H11" i="2"/>
  <c r="G11" i="2"/>
  <c r="F11" i="2"/>
  <c r="I16" i="2"/>
  <c r="I15" i="2"/>
  <c r="I14" i="2"/>
  <c r="H7" i="2"/>
  <c r="G7" i="2"/>
  <c r="F7" i="2"/>
  <c r="F84" i="2" l="1"/>
  <c r="H84" i="2"/>
  <c r="G84" i="2"/>
  <c r="I98" i="2"/>
  <c r="I90" i="2"/>
  <c r="I79" i="2"/>
  <c r="I7" i="2"/>
  <c r="I41" i="2"/>
  <c r="H4" i="3"/>
  <c r="G4" i="3"/>
  <c r="I53" i="3"/>
  <c r="G52" i="3"/>
  <c r="I52" i="3" s="1"/>
  <c r="F52" i="3"/>
  <c r="H42" i="3"/>
  <c r="I48" i="3"/>
  <c r="I45" i="3"/>
  <c r="H24" i="3"/>
  <c r="G24" i="3"/>
  <c r="F24" i="3"/>
  <c r="H17" i="3"/>
  <c r="G17" i="3"/>
  <c r="F17" i="3"/>
  <c r="H34" i="3"/>
  <c r="G34" i="3"/>
  <c r="F34" i="3"/>
  <c r="I37" i="3"/>
  <c r="I36" i="3"/>
  <c r="I26" i="3"/>
  <c r="I60" i="3"/>
  <c r="H54" i="3"/>
  <c r="G54" i="3"/>
  <c r="F54" i="3"/>
  <c r="F4" i="4" l="1"/>
  <c r="D4" i="4" l="1"/>
  <c r="E4" i="4"/>
  <c r="G25" i="4" l="1"/>
  <c r="F24" i="4"/>
  <c r="D26" i="4" s="1"/>
  <c r="D24" i="4"/>
  <c r="G23" i="4"/>
  <c r="G22" i="4"/>
  <c r="G15" i="4"/>
  <c r="G14" i="4"/>
  <c r="G13" i="4"/>
  <c r="G12" i="4"/>
  <c r="G11" i="4"/>
  <c r="G10" i="4"/>
  <c r="G9" i="4"/>
  <c r="G8" i="4"/>
  <c r="G7" i="4"/>
  <c r="G4" i="4"/>
  <c r="G24" i="4" l="1"/>
  <c r="I61" i="3"/>
  <c r="I59" i="3"/>
  <c r="I22" i="3"/>
  <c r="I36" i="2" l="1"/>
  <c r="I83" i="2" l="1"/>
  <c r="I62" i="3" l="1"/>
  <c r="I45" i="2" l="1"/>
  <c r="I57" i="3" l="1"/>
  <c r="I56" i="3"/>
  <c r="I96" i="2" l="1"/>
  <c r="I32" i="3" l="1"/>
  <c r="I23" i="3" l="1"/>
  <c r="I86" i="2" l="1"/>
  <c r="I25" i="2"/>
  <c r="I20" i="2"/>
  <c r="I58" i="3" l="1"/>
  <c r="I55" i="3"/>
  <c r="H47" i="2" l="1"/>
  <c r="H37" i="2" l="1"/>
  <c r="G37" i="2"/>
  <c r="F37" i="2"/>
  <c r="I39" i="2"/>
  <c r="I38" i="2"/>
  <c r="I44" i="3" l="1"/>
  <c r="I47" i="3"/>
  <c r="I54" i="3" l="1"/>
  <c r="G47" i="2" l="1"/>
  <c r="H44" i="2" l="1"/>
  <c r="G44" i="2"/>
  <c r="F44" i="2"/>
  <c r="I37" i="2" l="1"/>
  <c r="I44" i="2"/>
  <c r="I34" i="2"/>
  <c r="I100" i="2" l="1"/>
  <c r="I97" i="2"/>
  <c r="I94" i="2"/>
  <c r="I89" i="2"/>
  <c r="I81" i="2"/>
  <c r="I74" i="2"/>
  <c r="I73" i="2"/>
  <c r="I71" i="2"/>
  <c r="I70" i="2"/>
  <c r="I59" i="2"/>
  <c r="I58" i="2"/>
  <c r="I57" i="2"/>
  <c r="I56" i="2"/>
  <c r="I55" i="2"/>
  <c r="I54" i="2"/>
  <c r="I53" i="2"/>
  <c r="I52" i="2"/>
  <c r="I51" i="2"/>
  <c r="I50" i="2"/>
  <c r="I49" i="2"/>
  <c r="I48" i="2"/>
  <c r="I43" i="2"/>
  <c r="I40" i="2"/>
  <c r="I33" i="2"/>
  <c r="F47" i="2"/>
  <c r="I32" i="2"/>
  <c r="I31" i="2"/>
  <c r="I30" i="2"/>
  <c r="I28" i="2"/>
  <c r="I27" i="2"/>
  <c r="I19" i="2"/>
  <c r="I18" i="2"/>
  <c r="I17" i="2"/>
  <c r="I13" i="2"/>
  <c r="I12" i="2"/>
  <c r="I10" i="2"/>
  <c r="I8" i="2"/>
  <c r="H26" i="2"/>
  <c r="H6" i="2" s="1"/>
  <c r="G26" i="2"/>
  <c r="G6" i="2" s="1"/>
  <c r="F26" i="2"/>
  <c r="F6" i="2" s="1"/>
  <c r="F5" i="2" s="1"/>
  <c r="G5" i="2" l="1"/>
  <c r="H5" i="2"/>
  <c r="G82" i="2"/>
  <c r="F82" i="2"/>
  <c r="I95" i="2"/>
  <c r="I26" i="2"/>
  <c r="I85" i="2"/>
  <c r="I47" i="2"/>
  <c r="I69" i="2"/>
  <c r="I72" i="2"/>
  <c r="I29" i="2"/>
  <c r="I11" i="2"/>
  <c r="H82" i="2"/>
  <c r="F4" i="2" l="1"/>
  <c r="H4" i="2"/>
  <c r="G4" i="2"/>
  <c r="I82" i="2"/>
  <c r="I84" i="2"/>
  <c r="I6" i="2"/>
  <c r="I4" i="2" l="1"/>
  <c r="I5" i="2"/>
  <c r="I51" i="3"/>
  <c r="I50" i="3"/>
  <c r="I43" i="3"/>
  <c r="I40" i="3"/>
  <c r="I39" i="3"/>
  <c r="I35" i="3"/>
  <c r="I31" i="3"/>
  <c r="I30" i="3"/>
  <c r="I29" i="3"/>
  <c r="I28" i="3"/>
  <c r="I25" i="3"/>
  <c r="I21" i="3"/>
  <c r="I20" i="3"/>
  <c r="I19" i="3"/>
  <c r="I18" i="3"/>
  <c r="I15" i="3"/>
  <c r="I14" i="3"/>
  <c r="I13" i="3"/>
  <c r="I12" i="3"/>
  <c r="I11" i="3"/>
  <c r="I9" i="3"/>
  <c r="I8" i="3"/>
  <c r="I7" i="3"/>
  <c r="I33" i="3"/>
  <c r="G42" i="3"/>
  <c r="G16" i="3" s="1"/>
  <c r="F42" i="3"/>
  <c r="F16" i="3" s="1"/>
  <c r="F4" i="3" s="1"/>
  <c r="H16" i="3"/>
  <c r="H10" i="3"/>
  <c r="G10" i="3"/>
  <c r="F10" i="3"/>
  <c r="H6" i="3"/>
  <c r="G6" i="3"/>
  <c r="F6" i="3"/>
  <c r="F5" i="3" l="1"/>
  <c r="H5" i="3"/>
  <c r="G5" i="3"/>
  <c r="I24" i="3"/>
  <c r="I42" i="3"/>
  <c r="I6" i="3"/>
  <c r="I17" i="3"/>
  <c r="I34" i="3"/>
  <c r="I10" i="3"/>
  <c r="I16" i="3" l="1"/>
  <c r="I5" i="3"/>
  <c r="I4" i="3" l="1"/>
</calcChain>
</file>

<file path=xl/sharedStrings.xml><?xml version="1.0" encoding="utf-8"?>
<sst xmlns="http://schemas.openxmlformats.org/spreadsheetml/2006/main" count="297" uniqueCount="179">
  <si>
    <t>Správní poplatky</t>
  </si>
  <si>
    <t>Odbor dopravy a životního prostředí</t>
  </si>
  <si>
    <t>Běžné výdaje</t>
  </si>
  <si>
    <t>Provozní transfery obyvatelstvu</t>
  </si>
  <si>
    <t>Stavební investice</t>
  </si>
  <si>
    <t>Provozní transfery jiným organizacím a veřejným rozpočtům</t>
  </si>
  <si>
    <t>Nestavební investice</t>
  </si>
  <si>
    <t>VÝDAJE CELKEM</t>
  </si>
  <si>
    <t>Odbor ekonomický</t>
  </si>
  <si>
    <t>Odbor stavebně správní a investic</t>
  </si>
  <si>
    <t>Odbor sociálních služeb a matriky</t>
  </si>
  <si>
    <t>Odbor správní a vnitřních věcí</t>
  </si>
  <si>
    <t>Místní poplatky</t>
  </si>
  <si>
    <t>Příjmy z vlastní činnosti</t>
  </si>
  <si>
    <t>Příjmy z pronájmu majetku</t>
  </si>
  <si>
    <t>Příjmy z úroků</t>
  </si>
  <si>
    <t>Sankční platby</t>
  </si>
  <si>
    <t>Ostatní nedaňové příjmy</t>
  </si>
  <si>
    <t>Kapitálové výdaje</t>
  </si>
  <si>
    <t>Sociální fond</t>
  </si>
  <si>
    <t>Provozní příspěvky vlastním PO</t>
  </si>
  <si>
    <t>Celkem</t>
  </si>
  <si>
    <t xml:space="preserve">Celkem </t>
  </si>
  <si>
    <t xml:space="preserve">Odbor dopravy a životního prostředí </t>
  </si>
  <si>
    <t>Ukazatel rozpočtu MO Plzeň 3</t>
  </si>
  <si>
    <t>Odbor správní a vnitřních věcí  (JSDHO)</t>
  </si>
  <si>
    <t>PLNĚNÍ PŘÍJMŮ v tis. Kč</t>
  </si>
  <si>
    <t>Odbor ekonomický (SVSMP)</t>
  </si>
  <si>
    <t>ČERPÁNÍ VÝDAJŮ v tis. Kč</t>
  </si>
  <si>
    <t>Úklidy, údržba komunikací</t>
  </si>
  <si>
    <t>Údržba soch, pomníků a pamětních desek</t>
  </si>
  <si>
    <t>Čipování psů</t>
  </si>
  <si>
    <t>Občanské záležitosti</t>
  </si>
  <si>
    <t>Pohřebné</t>
  </si>
  <si>
    <t>Ostatní náhrady placené obyvatelstvu</t>
  </si>
  <si>
    <t>Dary obyvatelstvu</t>
  </si>
  <si>
    <t>Investiční  akce dle jmenovitého plánu</t>
  </si>
  <si>
    <t>Investiční akce - MŠ</t>
  </si>
  <si>
    <t>Nestavební investice SVV</t>
  </si>
  <si>
    <t>Provoz MSA Škodaland</t>
  </si>
  <si>
    <t>Odtahy nalezených vozidel</t>
  </si>
  <si>
    <t>Komunikace s občany</t>
  </si>
  <si>
    <t>Kulturní akce</t>
  </si>
  <si>
    <t>Místní zastupitelské orgány</t>
  </si>
  <si>
    <t>Veřejná WC</t>
  </si>
  <si>
    <t>% RU</t>
  </si>
  <si>
    <t>Text</t>
  </si>
  <si>
    <t>Hasiči</t>
  </si>
  <si>
    <t>Celkem SVV</t>
  </si>
  <si>
    <t>Celkem EK</t>
  </si>
  <si>
    <t>Celkem ODŽP</t>
  </si>
  <si>
    <t>Celkem SSM</t>
  </si>
  <si>
    <t>Celkem SSI</t>
  </si>
  <si>
    <t>Péče o vzhled obce a veřejnou zeleň, fontány, dětská hřiště, včetně  MSA  Škodaland</t>
  </si>
  <si>
    <t>Ostatní provozní výdaje</t>
  </si>
  <si>
    <t xml:space="preserve">Rozpočet Městského obvodu  Plzeň 3 - rok 2017 </t>
  </si>
  <si>
    <t>Ost. provozní výdaje</t>
  </si>
  <si>
    <t>Kancelář tajemníka</t>
  </si>
  <si>
    <t>Ostatní příjmy z prodeje dlouhodobého majetku</t>
  </si>
  <si>
    <t>Údržba budov, zařízení a zeleně MŠ (do 31.3.2017)</t>
  </si>
  <si>
    <t>Údržba budov, zařízení a zeleně MŠ (od 1.4.2017)</t>
  </si>
  <si>
    <t>Inv. transfery jiným org. a veř. rozpočtům</t>
  </si>
  <si>
    <t>Dotace, dary</t>
  </si>
  <si>
    <t xml:space="preserve">Kancelář tajemníka </t>
  </si>
  <si>
    <t>%RU</t>
  </si>
  <si>
    <t>Financování +/- vlastní zdroje</t>
  </si>
  <si>
    <t xml:space="preserve">        Použití prostředků minulých let</t>
  </si>
  <si>
    <t xml:space="preserve">        Převody MMPxMO v rámci finančního vypořádání</t>
  </si>
  <si>
    <t xml:space="preserve">        Použití vlastních fondů: FRR (+)</t>
  </si>
  <si>
    <t xml:space="preserve">                                                        sociální fond (+)</t>
  </si>
  <si>
    <t xml:space="preserve">        Tvorba vlastních fondů: FRR (-)</t>
  </si>
  <si>
    <t xml:space="preserve">                                                         sociální fond (-)</t>
  </si>
  <si>
    <t xml:space="preserve">       Saldo hospodaření v daném roce</t>
  </si>
  <si>
    <t xml:space="preserve">       Financování + / -</t>
  </si>
  <si>
    <t xml:space="preserve">PŘÍJMY CELKEM </t>
  </si>
  <si>
    <t>Příjmy z prodeje nekapitálového majetku</t>
  </si>
  <si>
    <t xml:space="preserve">       Přebytek hospodaření  před FV za rok 2017</t>
  </si>
  <si>
    <t>Fond</t>
  </si>
  <si>
    <t>Rozpočtová položka</t>
  </si>
  <si>
    <t>0000</t>
  </si>
  <si>
    <t>3111</t>
  </si>
  <si>
    <t>3639</t>
  </si>
  <si>
    <t>6171</t>
  </si>
  <si>
    <t>3429</t>
  </si>
  <si>
    <t>3399</t>
  </si>
  <si>
    <t>6310</t>
  </si>
  <si>
    <t>6409</t>
  </si>
  <si>
    <t>3635</t>
  </si>
  <si>
    <t>2299</t>
  </si>
  <si>
    <t>3632</t>
  </si>
  <si>
    <t>16. MŠ, Plzeň, Korandova 11</t>
  </si>
  <si>
    <t>22. MŠ, Plzeň,   Z. Wintra 19</t>
  </si>
  <si>
    <t>24. MŠ, Plzeň, Schwarzova 4</t>
  </si>
  <si>
    <t>27. MŠ, Plzeň, Dvořákova 4</t>
  </si>
  <si>
    <t>32. MŠ, Plzeň, Resslova 22</t>
  </si>
  <si>
    <t>44. MŠ, Plzeň, Tomanova 3,5</t>
  </si>
  <si>
    <t>49. MŠ, Plzeň, Puškinova 5</t>
  </si>
  <si>
    <t>55. MŠ, Plzeň, Mandlova 6</t>
  </si>
  <si>
    <t>61. MŠ, Plzeň, Nade Mží 3</t>
  </si>
  <si>
    <t>63. MŠ, Plzeň, Lábkova 30</t>
  </si>
  <si>
    <t>70. MŠ, Plzeň, Waltrova 26</t>
  </si>
  <si>
    <t>5331, 5336</t>
  </si>
  <si>
    <t>Na aktivní politiku zaměstnanosti (ÚZ 13013 a 13101)</t>
  </si>
  <si>
    <t>Na OSPOD (ÚZ 13011)</t>
  </si>
  <si>
    <t>Na výkon sociální práce (ÚZ 13015)</t>
  </si>
  <si>
    <t>Na projekt "Šablony MŠ" (ÚZ 33063)</t>
  </si>
  <si>
    <t xml:space="preserve">Na volby do Poslanecké sněmovny Parlamentu ČR (ÚZ 98071) </t>
  </si>
  <si>
    <t>6118</t>
  </si>
  <si>
    <t>Na přípravnou fázi na volby prezidenta republiky v roce 2018 (ÚZ 980008)</t>
  </si>
  <si>
    <t>6114</t>
  </si>
  <si>
    <t>3745</t>
  </si>
  <si>
    <t>5399</t>
  </si>
  <si>
    <t>Daňové příjmy (tř. 1)</t>
  </si>
  <si>
    <t>Nedaňové příjmy (tř. 2)</t>
  </si>
  <si>
    <t>Správce rozpočtu (odbor)</t>
  </si>
  <si>
    <t>Kapitálové příjmy (tř. 3)</t>
  </si>
  <si>
    <t>Přijaté transfery (tř. 4)</t>
  </si>
  <si>
    <t>Schválený rozpočet</t>
  </si>
  <si>
    <t>Upravený rozpočet</t>
  </si>
  <si>
    <t>Na ochr. prac. prostředky - výkon veřejné služby (ÚZ 13017)</t>
  </si>
  <si>
    <r>
      <t xml:space="preserve">Odbor stavebně správní a investic        </t>
    </r>
    <r>
      <rPr>
        <i/>
        <sz val="11"/>
        <rFont val="Calibri"/>
        <family val="2"/>
        <charset val="238"/>
        <scheme val="minor"/>
      </rPr>
      <t xml:space="preserve">     </t>
    </r>
  </si>
  <si>
    <t xml:space="preserve">Odbor ekonomický </t>
  </si>
  <si>
    <t xml:space="preserve">Odbor stavebně správní a investic        </t>
  </si>
  <si>
    <t>Na  projekt "Obědy do škol" (ÚZ 13014)</t>
  </si>
  <si>
    <t>Upavený rozpočet</t>
  </si>
  <si>
    <t>FINANCOVÁNÍ rozpočtu v tis. Kč</t>
  </si>
  <si>
    <t xml:space="preserve">        Převody MMPxMO - podíl na daních</t>
  </si>
  <si>
    <t xml:space="preserve">        Převody MMPxMO - podíl na příspěvku na výkon státní správy</t>
  </si>
  <si>
    <t xml:space="preserve">        Převody MMPxMO - kompenzace příjmů z loterií</t>
  </si>
  <si>
    <t xml:space="preserve">        Převody MMPxMO ostatní (+)</t>
  </si>
  <si>
    <t xml:space="preserve">        Převody MMPxMO ostatní (-)</t>
  </si>
  <si>
    <t>Schválený rozpočet 2017</t>
  </si>
  <si>
    <t>Upravený rozpočet 2017</t>
  </si>
  <si>
    <t>Skutečnost                k 31. 12. 2017</t>
  </si>
  <si>
    <t xml:space="preserve">       Příjmy MO 3</t>
  </si>
  <si>
    <t xml:space="preserve">       Výdaje MO 3</t>
  </si>
  <si>
    <t>Bilance hospodaření MO Plzeň 3 v tis.Kč</t>
  </si>
  <si>
    <t>Provozní výdaje (tř. 5)</t>
  </si>
  <si>
    <t xml:space="preserve">5169, 5171 </t>
  </si>
  <si>
    <t>Služby peněžních ústavů</t>
  </si>
  <si>
    <t>Ostatní finanční výdaje</t>
  </si>
  <si>
    <t>5137, 5139, 5169, 5171</t>
  </si>
  <si>
    <t>Skutečnost                                        k 31. 12. 2017</t>
  </si>
  <si>
    <t>Skutečnost                                 k 31.12.2017</t>
  </si>
  <si>
    <t>Skutečnost                                              k 31. 12. 2017</t>
  </si>
  <si>
    <t>5169, 5171</t>
  </si>
  <si>
    <t>5137, 5169, 5171</t>
  </si>
  <si>
    <t>5151,5154, 5169, 5171</t>
  </si>
  <si>
    <t>5139, 5169</t>
  </si>
  <si>
    <t>5041, 5139, 5156, 5164, 5169, 5175, 5194</t>
  </si>
  <si>
    <t>Celkem KTAJ</t>
  </si>
  <si>
    <t>Celkem SF</t>
  </si>
  <si>
    <t>5169, 5179</t>
  </si>
  <si>
    <t>5011, 5019,5021, 5031, 5032, 5039, 5137, 5139, 5156, 5161, 5162, 5164, 5169, 5173, 5175</t>
  </si>
  <si>
    <t>Volby do Poslanecké sněmovny Parlamentu ČR</t>
  </si>
  <si>
    <t xml:space="preserve">Volby prezidenta republiky </t>
  </si>
  <si>
    <t>5139, 5151, 5152, 5153, 5154, 5169, 5171</t>
  </si>
  <si>
    <t>5019, 5029, 5039, 5131, 5132, 5137, 5139, 5151, 5153, 5154, 5156, 5162, 5163, 5167, 5169, 5171</t>
  </si>
  <si>
    <t>5131, 5163, 5167, 5169, 5179, 5194</t>
  </si>
  <si>
    <t>5019, 5021, 5023, 5031, 5032, 5039, 5139, 5162, 5163, 5167, 5169, 5173, 5175, 5179</t>
  </si>
  <si>
    <t>5132, 5137, 5139, 5151, 5153, 5154, 5162, 5169, 5171</t>
  </si>
  <si>
    <t>Opravy komunikací</t>
  </si>
  <si>
    <t>Ostatní nákupy a služby</t>
  </si>
  <si>
    <t xml:space="preserve">Stavební investice </t>
  </si>
  <si>
    <t>5011, 5021, 5031, 5032, 5038, 5131, 5132, 5134, 5136, 5137, 5139, 5151, 5152, 5153, 5154, 5156, 5161, 5162, 5163, 5164, 5166, 5167, 5168, 5169, 5171, 5173, 5175, 5179, 5192, 5194, 5362</t>
  </si>
  <si>
    <t>Provoz ÚMO vč. mzdových prostředků</t>
  </si>
  <si>
    <t>Náhrady  v době nemoci</t>
  </si>
  <si>
    <t xml:space="preserve">5221, 5222, 5223, 5229, 5339 </t>
  </si>
  <si>
    <t>5212, 5213, 5222, 5223, 5339</t>
  </si>
  <si>
    <t>5221, 5222, 5223, 5229, 5339</t>
  </si>
  <si>
    <t>5212, 5213, 5222, 5223, 5229, 5339</t>
  </si>
  <si>
    <t>5212, 5213, 5222, 5229</t>
  </si>
  <si>
    <t>Správce rozpočtu (odbor )</t>
  </si>
  <si>
    <t>5137, 5139, 5169</t>
  </si>
  <si>
    <t>5041, 5139, 5164, 5169, 5175, 5194</t>
  </si>
  <si>
    <t>5212, 5221, 5222, 5223, 5229, 5339</t>
  </si>
  <si>
    <t>5222, 5229</t>
  </si>
  <si>
    <t>5492, 5393, 5499</t>
  </si>
  <si>
    <t>4137, 5342, 5344 ,5347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</si>
</sst>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00"/>
    <numFmt numFmtId="165" formatCode="#,##0.00000_ ;\-#,##0.00000\ "/>
    <numFmt numFmtId="166" formatCode="#,##0.00000"/>
    <numFmt numFmtId="167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5" fillId="4" borderId="6" applyNumberFormat="0" applyProtection="0">
      <alignment horizontal="left" vertical="center" indent="1"/>
    </xf>
    <xf numFmtId="43" fontId="13" fillId="0" borderId="0" applyFont="0" applyFill="0" applyBorder="0" applyAlignment="0" applyProtection="0"/>
  </cellStyleXfs>
  <cellXfs count="4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/>
    <xf numFmtId="0" fontId="11" fillId="6" borderId="1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3" borderId="8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3" xfId="0" applyFill="1" applyBorder="1"/>
    <xf numFmtId="0" fontId="14" fillId="7" borderId="2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66" fontId="0" fillId="0" borderId="24" xfId="0" applyNumberFormat="1" applyFill="1" applyBorder="1"/>
    <xf numFmtId="166" fontId="0" fillId="0" borderId="0" xfId="0" applyNumberFormat="1"/>
    <xf numFmtId="0" fontId="6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vertical="top" wrapText="1"/>
    </xf>
    <xf numFmtId="0" fontId="3" fillId="3" borderId="8" xfId="0" applyNumberFormat="1" applyFont="1" applyFill="1" applyBorder="1" applyAlignment="1">
      <alignment vertical="top" wrapText="1"/>
    </xf>
    <xf numFmtId="3" fontId="3" fillId="6" borderId="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1" fillId="6" borderId="2" xfId="0" applyNumberFormat="1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/>
    </xf>
    <xf numFmtId="3" fontId="1" fillId="6" borderId="12" xfId="0" applyNumberFormat="1" applyFont="1" applyFill="1" applyBorder="1" applyAlignment="1">
      <alignment horizontal="center" vertical="center"/>
    </xf>
    <xf numFmtId="3" fontId="0" fillId="0" borderId="31" xfId="0" applyNumberFormat="1" applyFont="1" applyFill="1" applyBorder="1" applyAlignment="1">
      <alignment horizontal="center" vertical="center"/>
    </xf>
    <xf numFmtId="3" fontId="0" fillId="0" borderId="14" xfId="0" applyNumberFormat="1" applyFont="1" applyFill="1" applyBorder="1" applyAlignment="1">
      <alignment horizontal="center" vertical="center"/>
    </xf>
    <xf numFmtId="3" fontId="0" fillId="0" borderId="9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 vertical="center"/>
    </xf>
    <xf numFmtId="3" fontId="0" fillId="0" borderId="17" xfId="0" applyNumberFormat="1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horizontal="center" vertical="center"/>
    </xf>
    <xf numFmtId="3" fontId="0" fillId="0" borderId="20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1" fillId="6" borderId="5" xfId="0" applyNumberFormat="1" applyFont="1" applyFill="1" applyBorder="1" applyAlignment="1">
      <alignment horizontal="center" vertical="center"/>
    </xf>
    <xf numFmtId="3" fontId="0" fillId="6" borderId="8" xfId="0" applyNumberFormat="1" applyFont="1" applyFill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center" vertical="center"/>
    </xf>
    <xf numFmtId="3" fontId="8" fillId="7" borderId="4" xfId="0" applyNumberFormat="1" applyFont="1" applyFill="1" applyBorder="1" applyAlignment="1">
      <alignment horizontal="center" vertical="center" wrapText="1"/>
    </xf>
    <xf numFmtId="9" fontId="18" fillId="7" borderId="2" xfId="0" applyNumberFormat="1" applyFont="1" applyFill="1" applyBorder="1" applyAlignment="1">
      <alignment horizontal="center" vertical="center"/>
    </xf>
    <xf numFmtId="9" fontId="18" fillId="5" borderId="2" xfId="0" applyNumberFormat="1" applyFont="1" applyFill="1" applyBorder="1" applyAlignment="1">
      <alignment horizontal="center" vertical="center"/>
    </xf>
    <xf numFmtId="9" fontId="18" fillId="6" borderId="2" xfId="0" applyNumberFormat="1" applyFont="1" applyFill="1" applyBorder="1" applyAlignment="1">
      <alignment horizontal="center" vertical="center"/>
    </xf>
    <xf numFmtId="9" fontId="19" fillId="0" borderId="7" xfId="0" applyNumberFormat="1" applyFont="1" applyFill="1" applyBorder="1" applyAlignment="1">
      <alignment horizontal="center" vertical="center"/>
    </xf>
    <xf numFmtId="9" fontId="19" fillId="0" borderId="17" xfId="0" applyNumberFormat="1" applyFont="1" applyFill="1" applyBorder="1" applyAlignment="1">
      <alignment horizontal="center" vertical="center"/>
    </xf>
    <xf numFmtId="9" fontId="19" fillId="0" borderId="14" xfId="0" applyNumberFormat="1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/>
    </xf>
    <xf numFmtId="9" fontId="19" fillId="0" borderId="8" xfId="0" applyNumberFormat="1" applyFont="1" applyFill="1" applyBorder="1" applyAlignment="1">
      <alignment horizontal="center" vertical="center"/>
    </xf>
    <xf numFmtId="9" fontId="19" fillId="6" borderId="8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/>
    </xf>
    <xf numFmtId="3" fontId="14" fillId="7" borderId="2" xfId="0" applyNumberFormat="1" applyFont="1" applyFill="1" applyBorder="1" applyAlignment="1">
      <alignment vertical="center"/>
    </xf>
    <xf numFmtId="3" fontId="0" fillId="0" borderId="36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33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0" fillId="0" borderId="18" xfId="0" applyNumberForma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30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9" fontId="19" fillId="0" borderId="2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0" fillId="0" borderId="0" xfId="0" applyNumberFormat="1" applyAlignment="1">
      <alignment vertical="center"/>
    </xf>
    <xf numFmtId="9" fontId="19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9" fontId="19" fillId="0" borderId="34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9" fontId="19" fillId="0" borderId="15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9" fontId="19" fillId="0" borderId="44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3" fontId="14" fillId="7" borderId="12" xfId="0" applyNumberFormat="1" applyFont="1" applyFill="1" applyBorder="1" applyAlignment="1">
      <alignment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 wrapText="1"/>
    </xf>
    <xf numFmtId="49" fontId="21" fillId="0" borderId="19" xfId="0" applyNumberFormat="1" applyFont="1" applyFill="1" applyBorder="1" applyAlignment="1">
      <alignment horizontal="center" vertical="center" wrapText="1"/>
    </xf>
    <xf numFmtId="49" fontId="21" fillId="0" borderId="26" xfId="0" applyNumberFormat="1" applyFont="1" applyFill="1" applyBorder="1" applyAlignment="1">
      <alignment horizontal="center" vertical="center" wrapText="1"/>
    </xf>
    <xf numFmtId="49" fontId="21" fillId="0" borderId="20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19" fillId="6" borderId="2" xfId="0" applyNumberFormat="1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49" fontId="19" fillId="0" borderId="31" xfId="0" applyNumberFormat="1" applyFont="1" applyFill="1" applyBorder="1" applyAlignment="1">
      <alignment horizontal="center" vertical="center" wrapText="1"/>
    </xf>
    <xf numFmtId="49" fontId="19" fillId="0" borderId="26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49" fontId="19" fillId="0" borderId="20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49" fontId="19" fillId="6" borderId="12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21" fillId="6" borderId="2" xfId="0" applyNumberFormat="1" applyFont="1" applyFill="1" applyBorder="1" applyAlignment="1">
      <alignment horizontal="center" vertical="center" wrapText="1"/>
    </xf>
    <xf numFmtId="0" fontId="21" fillId="6" borderId="22" xfId="0" applyNumberFormat="1" applyFont="1" applyFill="1" applyBorder="1" applyAlignment="1">
      <alignment horizontal="center" vertical="center" wrapText="1"/>
    </xf>
    <xf numFmtId="49" fontId="21" fillId="0" borderId="31" xfId="0" applyNumberFormat="1" applyFont="1" applyFill="1" applyBorder="1" applyAlignment="1">
      <alignment horizontal="center" vertical="center" wrapText="1"/>
    </xf>
    <xf numFmtId="0" fontId="21" fillId="0" borderId="31" xfId="0" applyNumberFormat="1" applyFont="1" applyFill="1" applyBorder="1" applyAlignment="1">
      <alignment horizontal="center" vertical="center" wrapText="1"/>
    </xf>
    <xf numFmtId="0" fontId="21" fillId="0" borderId="26" xfId="0" applyNumberFormat="1" applyFont="1" applyFill="1" applyBorder="1" applyAlignment="1">
      <alignment horizontal="center" vertical="center" wrapText="1"/>
    </xf>
    <xf numFmtId="49" fontId="21" fillId="0" borderId="26" xfId="0" applyNumberFormat="1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 wrapText="1"/>
    </xf>
    <xf numFmtId="0" fontId="21" fillId="0" borderId="16" xfId="0" applyNumberFormat="1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67" fontId="13" fillId="0" borderId="28" xfId="2" applyNumberFormat="1" applyFont="1" applyFill="1" applyBorder="1" applyAlignment="1">
      <alignment horizontal="center" vertical="center"/>
    </xf>
    <xf numFmtId="167" fontId="13" fillId="0" borderId="7" xfId="2" applyNumberFormat="1" applyFont="1" applyFill="1" applyBorder="1" applyAlignment="1">
      <alignment horizontal="center" vertical="center"/>
    </xf>
    <xf numFmtId="167" fontId="13" fillId="0" borderId="13" xfId="2" applyNumberFormat="1" applyFont="1" applyFill="1" applyBorder="1" applyAlignment="1">
      <alignment horizontal="center" vertical="center"/>
    </xf>
    <xf numFmtId="167" fontId="13" fillId="0" borderId="17" xfId="2" applyNumberFormat="1" applyFont="1" applyFill="1" applyBorder="1" applyAlignment="1">
      <alignment horizontal="center" vertical="center"/>
    </xf>
    <xf numFmtId="167" fontId="13" fillId="0" borderId="10" xfId="2" applyNumberFormat="1" applyFont="1" applyFill="1" applyBorder="1" applyAlignment="1">
      <alignment horizontal="center" vertical="center"/>
    </xf>
    <xf numFmtId="167" fontId="13" fillId="0" borderId="1" xfId="2" applyNumberFormat="1" applyFont="1" applyFill="1" applyBorder="1" applyAlignment="1">
      <alignment horizontal="center" vertical="center"/>
    </xf>
    <xf numFmtId="167" fontId="13" fillId="0" borderId="24" xfId="2" applyNumberFormat="1" applyFont="1" applyFill="1" applyBorder="1" applyAlignment="1">
      <alignment horizontal="center" vertical="center"/>
    </xf>
    <xf numFmtId="167" fontId="13" fillId="0" borderId="18" xfId="2" applyNumberFormat="1" applyFont="1" applyFill="1" applyBorder="1" applyAlignment="1">
      <alignment horizontal="center" vertical="center"/>
    </xf>
    <xf numFmtId="167" fontId="0" fillId="0" borderId="11" xfId="2" applyNumberFormat="1" applyFont="1" applyFill="1" applyBorder="1" applyAlignment="1">
      <alignment horizontal="center" vertical="center"/>
    </xf>
    <xf numFmtId="167" fontId="13" fillId="0" borderId="34" xfId="2" applyNumberFormat="1" applyFont="1" applyFill="1" applyBorder="1" applyAlignment="1">
      <alignment horizontal="center" vertical="center"/>
    </xf>
    <xf numFmtId="167" fontId="13" fillId="0" borderId="35" xfId="2" applyNumberFormat="1" applyFont="1" applyFill="1" applyBorder="1" applyAlignment="1">
      <alignment horizontal="center" vertical="center"/>
    </xf>
    <xf numFmtId="167" fontId="13" fillId="0" borderId="8" xfId="2" applyNumberFormat="1" applyFont="1" applyFill="1" applyBorder="1" applyAlignment="1">
      <alignment horizontal="center" vertical="center"/>
    </xf>
    <xf numFmtId="167" fontId="13" fillId="0" borderId="25" xfId="2" applyNumberFormat="1" applyFont="1" applyFill="1" applyBorder="1" applyAlignment="1">
      <alignment horizontal="center" vertical="center"/>
    </xf>
    <xf numFmtId="167" fontId="17" fillId="0" borderId="28" xfId="2" applyNumberFormat="1" applyFont="1" applyFill="1" applyBorder="1" applyAlignment="1">
      <alignment horizontal="center" vertical="center"/>
    </xf>
    <xf numFmtId="167" fontId="13" fillId="0" borderId="2" xfId="2" applyNumberFormat="1" applyFont="1" applyFill="1" applyBorder="1" applyAlignment="1">
      <alignment horizontal="center" vertical="center"/>
    </xf>
    <xf numFmtId="167" fontId="13" fillId="0" borderId="4" xfId="2" applyNumberFormat="1" applyFont="1" applyFill="1" applyBorder="1" applyAlignment="1">
      <alignment horizontal="center" vertical="center"/>
    </xf>
    <xf numFmtId="167" fontId="3" fillId="6" borderId="2" xfId="2" applyNumberFormat="1" applyFont="1" applyFill="1" applyBorder="1" applyAlignment="1">
      <alignment horizontal="center" vertical="center"/>
    </xf>
    <xf numFmtId="167" fontId="13" fillId="0" borderId="14" xfId="2" applyNumberFormat="1" applyFont="1" applyFill="1" applyBorder="1" applyAlignment="1">
      <alignment horizontal="center" vertical="center"/>
    </xf>
    <xf numFmtId="167" fontId="13" fillId="0" borderId="9" xfId="2" applyNumberFormat="1" applyFont="1" applyFill="1" applyBorder="1" applyAlignment="1">
      <alignment horizontal="center" vertical="center"/>
    </xf>
    <xf numFmtId="167" fontId="1" fillId="6" borderId="2" xfId="2" applyNumberFormat="1" applyFont="1" applyFill="1" applyBorder="1" applyAlignment="1">
      <alignment horizontal="center" vertical="center" wrapText="1"/>
    </xf>
    <xf numFmtId="167" fontId="0" fillId="0" borderId="14" xfId="2" applyNumberFormat="1" applyFont="1" applyFill="1" applyBorder="1" applyAlignment="1">
      <alignment horizontal="center" vertical="center"/>
    </xf>
    <xf numFmtId="167" fontId="0" fillId="0" borderId="9" xfId="2" applyNumberFormat="1" applyFont="1" applyFill="1" applyBorder="1" applyAlignment="1">
      <alignment horizontal="center" vertical="center"/>
    </xf>
    <xf numFmtId="167" fontId="0" fillId="0" borderId="7" xfId="2" applyNumberFormat="1" applyFont="1" applyFill="1" applyBorder="1" applyAlignment="1">
      <alignment horizontal="center" vertical="center"/>
    </xf>
    <xf numFmtId="167" fontId="0" fillId="0" borderId="13" xfId="2" applyNumberFormat="1" applyFont="1" applyFill="1" applyBorder="1" applyAlignment="1">
      <alignment horizontal="center" vertical="center"/>
    </xf>
    <xf numFmtId="167" fontId="0" fillId="0" borderId="17" xfId="2" applyNumberFormat="1" applyFont="1" applyFill="1" applyBorder="1" applyAlignment="1">
      <alignment horizontal="center" vertical="center"/>
    </xf>
    <xf numFmtId="167" fontId="0" fillId="0" borderId="10" xfId="2" applyNumberFormat="1" applyFont="1" applyFill="1" applyBorder="1" applyAlignment="1">
      <alignment horizontal="center" vertical="center"/>
    </xf>
    <xf numFmtId="167" fontId="0" fillId="0" borderId="8" xfId="2" applyNumberFormat="1" applyFont="1" applyFill="1" applyBorder="1" applyAlignment="1">
      <alignment horizontal="center" vertical="center"/>
    </xf>
    <xf numFmtId="167" fontId="0" fillId="0" borderId="25" xfId="2" applyNumberFormat="1" applyFont="1" applyFill="1" applyBorder="1" applyAlignment="1">
      <alignment horizontal="center" vertical="center"/>
    </xf>
    <xf numFmtId="167" fontId="1" fillId="6" borderId="2" xfId="2" applyNumberFormat="1" applyFont="1" applyFill="1" applyBorder="1" applyAlignment="1">
      <alignment horizontal="center" vertical="center"/>
    </xf>
    <xf numFmtId="167" fontId="13" fillId="0" borderId="15" xfId="2" applyNumberFormat="1" applyFont="1" applyFill="1" applyBorder="1" applyAlignment="1">
      <alignment horizontal="center" vertical="center"/>
    </xf>
    <xf numFmtId="167" fontId="13" fillId="0" borderId="23" xfId="2" applyNumberFormat="1" applyFont="1" applyFill="1" applyBorder="1" applyAlignment="1">
      <alignment horizontal="center" vertical="center"/>
    </xf>
    <xf numFmtId="167" fontId="0" fillId="0" borderId="2" xfId="2" applyNumberFormat="1" applyFont="1" applyFill="1" applyBorder="1" applyAlignment="1">
      <alignment horizontal="center" vertical="center"/>
    </xf>
    <xf numFmtId="167" fontId="0" fillId="0" borderId="4" xfId="2" applyNumberFormat="1" applyFont="1" applyFill="1" applyBorder="1" applyAlignment="1">
      <alignment horizontal="center" vertical="center"/>
    </xf>
    <xf numFmtId="167" fontId="0" fillId="0" borderId="44" xfId="2" applyNumberFormat="1" applyFont="1" applyFill="1" applyBorder="1" applyAlignment="1">
      <alignment horizontal="center" vertical="center"/>
    </xf>
    <xf numFmtId="167" fontId="0" fillId="0" borderId="28" xfId="2" applyNumberFormat="1" applyFont="1" applyFill="1" applyBorder="1" applyAlignment="1">
      <alignment horizontal="center" vertical="center"/>
    </xf>
    <xf numFmtId="167" fontId="0" fillId="0" borderId="1" xfId="2" applyNumberFormat="1" applyFont="1" applyFill="1" applyBorder="1" applyAlignment="1">
      <alignment horizontal="center" vertical="center"/>
    </xf>
    <xf numFmtId="167" fontId="0" fillId="0" borderId="24" xfId="2" applyNumberFormat="1" applyFont="1" applyFill="1" applyBorder="1" applyAlignment="1">
      <alignment horizontal="center" vertical="center"/>
    </xf>
    <xf numFmtId="167" fontId="0" fillId="0" borderId="34" xfId="2" applyNumberFormat="1" applyFont="1" applyFill="1" applyBorder="1" applyAlignment="1">
      <alignment horizontal="center" vertical="center"/>
    </xf>
    <xf numFmtId="167" fontId="0" fillId="0" borderId="35" xfId="2" applyNumberFormat="1" applyFont="1" applyFill="1" applyBorder="1" applyAlignment="1">
      <alignment horizontal="center" vertical="center"/>
    </xf>
    <xf numFmtId="167" fontId="1" fillId="6" borderId="25" xfId="2" applyNumberFormat="1" applyFont="1" applyFill="1" applyBorder="1" applyAlignment="1">
      <alignment horizontal="center" vertical="center" wrapText="1"/>
    </xf>
    <xf numFmtId="167" fontId="13" fillId="0" borderId="44" xfId="2" applyNumberFormat="1" applyFont="1" applyFill="1" applyBorder="1" applyAlignment="1">
      <alignment horizontal="center" vertical="center"/>
    </xf>
    <xf numFmtId="167" fontId="13" fillId="0" borderId="45" xfId="2" applyNumberFormat="1" applyFont="1" applyFill="1" applyBorder="1" applyAlignment="1">
      <alignment horizontal="center" vertical="center"/>
    </xf>
    <xf numFmtId="167" fontId="2" fillId="0" borderId="8" xfId="2" applyNumberFormat="1" applyFont="1" applyFill="1" applyBorder="1" applyAlignment="1">
      <alignment horizontal="center" vertical="center"/>
    </xf>
    <xf numFmtId="167" fontId="2" fillId="0" borderId="25" xfId="2" applyNumberFormat="1" applyFont="1" applyFill="1" applyBorder="1" applyAlignment="1">
      <alignment horizontal="center" vertical="center"/>
    </xf>
    <xf numFmtId="167" fontId="2" fillId="0" borderId="2" xfId="2" applyNumberFormat="1" applyFont="1" applyFill="1" applyBorder="1" applyAlignment="1">
      <alignment horizontal="center" vertical="center"/>
    </xf>
    <xf numFmtId="167" fontId="2" fillId="0" borderId="4" xfId="2" applyNumberFormat="1" applyFont="1" applyFill="1" applyBorder="1" applyAlignment="1">
      <alignment horizontal="center" vertical="center"/>
    </xf>
    <xf numFmtId="167" fontId="2" fillId="0" borderId="34" xfId="2" applyNumberFormat="1" applyFont="1" applyFill="1" applyBorder="1" applyAlignment="1">
      <alignment horizontal="center" vertical="center"/>
    </xf>
    <xf numFmtId="167" fontId="2" fillId="0" borderId="35" xfId="2" applyNumberFormat="1" applyFont="1" applyFill="1" applyBorder="1" applyAlignment="1">
      <alignment horizontal="center" vertical="center"/>
    </xf>
    <xf numFmtId="167" fontId="8" fillId="7" borderId="4" xfId="2" applyNumberFormat="1" applyFont="1" applyFill="1" applyBorder="1" applyAlignment="1">
      <alignment horizontal="center" vertical="center" wrapText="1"/>
    </xf>
    <xf numFmtId="167" fontId="6" fillId="5" borderId="2" xfId="2" applyNumberFormat="1" applyFont="1" applyFill="1" applyBorder="1" applyAlignment="1">
      <alignment horizontal="center" vertical="center"/>
    </xf>
    <xf numFmtId="167" fontId="6" fillId="5" borderId="4" xfId="2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9" fontId="22" fillId="2" borderId="2" xfId="0" applyNumberFormat="1" applyFont="1" applyFill="1" applyBorder="1" applyAlignment="1">
      <alignment horizontal="center" vertical="center"/>
    </xf>
    <xf numFmtId="9" fontId="18" fillId="0" borderId="0" xfId="0" applyNumberFormat="1" applyFont="1"/>
    <xf numFmtId="9" fontId="18" fillId="7" borderId="2" xfId="0" applyNumberFormat="1" applyFont="1" applyFill="1" applyBorder="1" applyAlignment="1">
      <alignment vertical="center"/>
    </xf>
    <xf numFmtId="9" fontId="19" fillId="0" borderId="7" xfId="0" applyNumberFormat="1" applyFont="1" applyFill="1" applyBorder="1" applyAlignment="1">
      <alignment vertical="center"/>
    </xf>
    <xf numFmtId="9" fontId="19" fillId="0" borderId="17" xfId="0" applyNumberFormat="1" applyFont="1" applyFill="1" applyBorder="1" applyAlignment="1">
      <alignment vertical="center"/>
    </xf>
    <xf numFmtId="9" fontId="19" fillId="0" borderId="18" xfId="0" applyNumberFormat="1" applyFont="1" applyFill="1" applyBorder="1" applyAlignment="1">
      <alignment vertical="center"/>
    </xf>
    <xf numFmtId="0" fontId="19" fillId="0" borderId="0" xfId="0" applyFont="1"/>
    <xf numFmtId="0" fontId="18" fillId="2" borderId="21" xfId="0" applyFont="1" applyFill="1" applyBorder="1" applyAlignment="1">
      <alignment horizontal="center" vertical="center"/>
    </xf>
    <xf numFmtId="9" fontId="18" fillId="0" borderId="31" xfId="0" applyNumberFormat="1" applyFont="1" applyBorder="1" applyAlignment="1">
      <alignment vertical="center"/>
    </xf>
    <xf numFmtId="9" fontId="18" fillId="0" borderId="37" xfId="0" applyNumberFormat="1" applyFont="1" applyBorder="1" applyAlignment="1">
      <alignment vertical="center"/>
    </xf>
    <xf numFmtId="9" fontId="18" fillId="0" borderId="19" xfId="0" applyNumberFormat="1" applyFont="1" applyBorder="1" applyAlignment="1">
      <alignment vertical="center"/>
    </xf>
    <xf numFmtId="9" fontId="18" fillId="0" borderId="38" xfId="0" applyNumberFormat="1" applyFont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26" xfId="0" applyNumberFormat="1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 wrapText="1"/>
    </xf>
    <xf numFmtId="0" fontId="3" fillId="6" borderId="4" xfId="0" applyNumberFormat="1" applyFont="1" applyFill="1" applyBorder="1" applyAlignment="1">
      <alignment horizontal="left" vertical="center" wrapText="1"/>
    </xf>
    <xf numFmtId="0" fontId="3" fillId="6" borderId="12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33" xfId="0" applyNumberFormat="1" applyFont="1" applyFill="1" applyBorder="1" applyAlignment="1">
      <alignment horizontal="left" vertical="center"/>
    </xf>
    <xf numFmtId="0" fontId="2" fillId="0" borderId="26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32" xfId="0" applyNumberFormat="1" applyFont="1" applyFill="1" applyBorder="1" applyAlignment="1">
      <alignment horizontal="left" vertical="center" wrapText="1"/>
    </xf>
    <xf numFmtId="0" fontId="2" fillId="0" borderId="3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3" fontId="14" fillId="2" borderId="4" xfId="0" applyNumberFormat="1" applyFont="1" applyFill="1" applyBorder="1" applyAlignment="1">
      <alignment horizontal="right" vertical="center"/>
    </xf>
    <xf numFmtId="3" fontId="14" fillId="2" borderId="5" xfId="0" applyNumberFormat="1" applyFont="1" applyFill="1" applyBorder="1" applyAlignment="1">
      <alignment horizontal="right" vertical="center"/>
    </xf>
    <xf numFmtId="3" fontId="14" fillId="2" borderId="12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15</xdr:row>
      <xdr:rowOff>0</xdr:rowOff>
    </xdr:from>
    <xdr:ext cx="123825" cy="123825"/>
    <xdr:pic macro="[1]!DesignIconClicked">
      <xdr:nvPicPr>
        <xdr:cNvPr id="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]!DesignIconClicked">
      <xdr:nvPicPr>
        <xdr:cNvPr id="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]!DesignIconClicked">
      <xdr:nvPicPr>
        <xdr:cNvPr id="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]!DesignIconClicked">
      <xdr:nvPicPr>
        <xdr:cNvPr id="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]!DesignIconClicked">
      <xdr:nvPicPr>
        <xdr:cNvPr id="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15</xdr:row>
      <xdr:rowOff>0</xdr:rowOff>
    </xdr:from>
    <xdr:ext cx="123825" cy="123825"/>
    <xdr:pic macro="[1]!DesignIconClicked">
      <xdr:nvPicPr>
        <xdr:cNvPr id="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]!DesignIconClicked">
      <xdr:nvPicPr>
        <xdr:cNvPr id="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]!DesignIconClicked">
      <xdr:nvPicPr>
        <xdr:cNvPr id="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]!DesignIconClicked">
      <xdr:nvPicPr>
        <xdr:cNvPr id="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]!DesignIconClicked">
      <xdr:nvPicPr>
        <xdr:cNvPr id="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15</xdr:row>
      <xdr:rowOff>0</xdr:rowOff>
    </xdr:from>
    <xdr:ext cx="123825" cy="123825"/>
    <xdr:pic macro="[1]!DesignIconClicked">
      <xdr:nvPicPr>
        <xdr:cNvPr id="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]!DesignIconClicked">
      <xdr:nvPicPr>
        <xdr:cNvPr id="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]!DesignIconClicked">
      <xdr:nvPicPr>
        <xdr:cNvPr id="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]!DesignIconClicked">
      <xdr:nvPicPr>
        <xdr:cNvPr id="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]!DesignIconClicked">
      <xdr:nvPicPr>
        <xdr:cNvPr id="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23825" cy="123825"/>
    <xdr:pic macro="[1]!DesignIconClicked">
      <xdr:nvPicPr>
        <xdr:cNvPr id="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1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1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62</xdr:row>
      <xdr:rowOff>0</xdr:rowOff>
    </xdr:from>
    <xdr:ext cx="123825" cy="123825"/>
    <xdr:pic macro="[1]!DesignIconClicked">
      <xdr:nvPicPr>
        <xdr:cNvPr id="1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62</xdr:row>
      <xdr:rowOff>0</xdr:rowOff>
    </xdr:from>
    <xdr:ext cx="123825" cy="123825"/>
    <xdr:pic macro="[1]!DesignIconClicked">
      <xdr:nvPicPr>
        <xdr:cNvPr id="1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62</xdr:row>
      <xdr:rowOff>0</xdr:rowOff>
    </xdr:from>
    <xdr:ext cx="123825" cy="123825"/>
    <xdr:pic macro="[1]!DesignIconClicked">
      <xdr:nvPicPr>
        <xdr:cNvPr id="1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54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53</xdr:row>
      <xdr:rowOff>0</xdr:rowOff>
    </xdr:from>
    <xdr:ext cx="123825" cy="123825"/>
    <xdr:pic macro="[1]!DesignIconClicked">
      <xdr:nvPicPr>
        <xdr:cNvPr id="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53</xdr:row>
      <xdr:rowOff>0</xdr:rowOff>
    </xdr:from>
    <xdr:ext cx="123825" cy="123825"/>
    <xdr:pic macro="[1]!DesignIconClicked">
      <xdr:nvPicPr>
        <xdr:cNvPr id="2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2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2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2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2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53</xdr:row>
      <xdr:rowOff>0</xdr:rowOff>
    </xdr:from>
    <xdr:ext cx="123825" cy="123825"/>
    <xdr:pic macro="[1]!DesignIconClicked">
      <xdr:nvPicPr>
        <xdr:cNvPr id="2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2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2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2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2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53</xdr:row>
      <xdr:rowOff>0</xdr:rowOff>
    </xdr:from>
    <xdr:ext cx="123825" cy="123825"/>
    <xdr:pic macro="[1]!DesignIconClicked"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53</xdr:row>
      <xdr:rowOff>0</xdr:rowOff>
    </xdr:from>
    <xdr:ext cx="123825" cy="123825"/>
    <xdr:pic macro="[1]!DesignIconClicked">
      <xdr:nvPicPr>
        <xdr:cNvPr id="2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2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3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3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3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7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678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4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4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4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4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4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4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4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5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5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5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5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5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5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5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5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5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6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6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6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8926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6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7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7135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15</xdr:row>
      <xdr:rowOff>0</xdr:rowOff>
    </xdr:from>
    <xdr:ext cx="123825" cy="123825"/>
    <xdr:pic macro="[1]!DesignIconClicked">
      <xdr:nvPicPr>
        <xdr:cNvPr id="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574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7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8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52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8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9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9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0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0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0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0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0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0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0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784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62</xdr:row>
      <xdr:rowOff>0</xdr:rowOff>
    </xdr:from>
    <xdr:ext cx="123825" cy="123825"/>
    <xdr:pic macro="[1]!DesignIconClicked">
      <xdr:nvPicPr>
        <xdr:cNvPr id="10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0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62</xdr:row>
      <xdr:rowOff>0</xdr:rowOff>
    </xdr:from>
    <xdr:ext cx="123825" cy="123825"/>
    <xdr:pic macro="[1]!DesignIconClicked">
      <xdr:nvPicPr>
        <xdr:cNvPr id="10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0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0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0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0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62</xdr:row>
      <xdr:rowOff>0</xdr:rowOff>
    </xdr:from>
    <xdr:ext cx="123825" cy="123825"/>
    <xdr:pic macro="[1]!DesignIconClicked">
      <xdr:nvPicPr>
        <xdr:cNvPr id="10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0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0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0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0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62</xdr:row>
      <xdr:rowOff>0</xdr:rowOff>
    </xdr:from>
    <xdr:ext cx="123825" cy="123825"/>
    <xdr:pic macro="[1]!DesignIconClicked">
      <xdr:nvPicPr>
        <xdr:cNvPr id="10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0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0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0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 macro="[1]!DesignIconClicked">
      <xdr:nvPicPr>
        <xdr:cNvPr id="10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62</xdr:row>
      <xdr:rowOff>0</xdr:rowOff>
    </xdr:from>
    <xdr:ext cx="123825" cy="123825"/>
    <xdr:pic macro="[1]!DesignIconClicked">
      <xdr:nvPicPr>
        <xdr:cNvPr id="10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0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0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2065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97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62</xdr:row>
      <xdr:rowOff>0</xdr:rowOff>
    </xdr:from>
    <xdr:ext cx="123825" cy="123825"/>
    <xdr:pic macro="[1]!DesignIconClicked">
      <xdr:nvPicPr>
        <xdr:cNvPr id="1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12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12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2850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2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3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13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76650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4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5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6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7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 macro="[1]!DesignIconClicked">
      <xdr:nvPicPr>
        <xdr:cNvPr id="18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8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19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0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19297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2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2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2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 macro="[1]!DesignIconClicked">
      <xdr:nvPicPr>
        <xdr:cNvPr id="23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62</xdr:row>
      <xdr:rowOff>0</xdr:rowOff>
    </xdr:from>
    <xdr:ext cx="123825" cy="123825"/>
    <xdr:pic macro="[1]!DesignIconClicked">
      <xdr:nvPicPr>
        <xdr:cNvPr id="23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2365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3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3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3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3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3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3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3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3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3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3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15</xdr:row>
      <xdr:rowOff>0</xdr:rowOff>
    </xdr:from>
    <xdr:ext cx="123825" cy="123825"/>
    <xdr:pic macro="[1]!DesignIconClicked">
      <xdr:nvPicPr>
        <xdr:cNvPr id="2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4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5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5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 macro="[1]!DesignIconClicked">
      <xdr:nvPicPr>
        <xdr:cNvPr id="2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1972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5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6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7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8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29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53</xdr:row>
      <xdr:rowOff>0</xdr:rowOff>
    </xdr:from>
    <xdr:ext cx="123825" cy="123825"/>
    <xdr:pic macro="[1]!DesignIconClicked">
      <xdr:nvPicPr>
        <xdr:cNvPr id="30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0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2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4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53</xdr:row>
      <xdr:rowOff>0</xdr:rowOff>
    </xdr:from>
    <xdr:ext cx="123825" cy="123825"/>
    <xdr:pic macro="[1]!DesignIconClicked">
      <xdr:nvPicPr>
        <xdr:cNvPr id="35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078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51</xdr:row>
      <xdr:rowOff>0</xdr:rowOff>
    </xdr:from>
    <xdr:ext cx="123825" cy="123825"/>
    <xdr:pic macro="[1]!DesignIconClicked">
      <xdr:nvPicPr>
        <xdr:cNvPr id="35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5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51</xdr:row>
      <xdr:rowOff>0</xdr:rowOff>
    </xdr:from>
    <xdr:ext cx="123825" cy="123825"/>
    <xdr:pic macro="[1]!DesignIconClicked">
      <xdr:nvPicPr>
        <xdr:cNvPr id="35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 macro="[1]!DesignIconClicked">
      <xdr:nvPicPr>
        <xdr:cNvPr id="35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 macro="[1]!DesignIconClicked">
      <xdr:nvPicPr>
        <xdr:cNvPr id="35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 macro="[1]!DesignIconClicked">
      <xdr:nvPicPr>
        <xdr:cNvPr id="35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 macro="[1]!DesignIconClicked">
      <xdr:nvPicPr>
        <xdr:cNvPr id="35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51</xdr:row>
      <xdr:rowOff>0</xdr:rowOff>
    </xdr:from>
    <xdr:ext cx="123825" cy="123825"/>
    <xdr:pic macro="[1]!DesignIconClicked">
      <xdr:nvPicPr>
        <xdr:cNvPr id="3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 macro="[1]!DesignIconClicked">
      <xdr:nvPicPr>
        <xdr:cNvPr id="3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 macro="[1]!DesignIconClicked">
      <xdr:nvPicPr>
        <xdr:cNvPr id="3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 macro="[1]!DesignIconClicked">
      <xdr:nvPicPr>
        <xdr:cNvPr id="3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 macro="[1]!DesignIconClicked">
      <xdr:nvPicPr>
        <xdr:cNvPr id="3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51</xdr:row>
      <xdr:rowOff>0</xdr:rowOff>
    </xdr:from>
    <xdr:ext cx="123825" cy="123825"/>
    <xdr:pic macro="[1]!DesignIconClicked">
      <xdr:nvPicPr>
        <xdr:cNvPr id="35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 macro="[1]!DesignIconClicked">
      <xdr:nvPicPr>
        <xdr:cNvPr id="35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 macro="[1]!DesignIconClicked">
      <xdr:nvPicPr>
        <xdr:cNvPr id="35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 macro="[1]!DesignIconClicked">
      <xdr:nvPicPr>
        <xdr:cNvPr id="35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 macro="[1]!DesignIconClicked">
      <xdr:nvPicPr>
        <xdr:cNvPr id="35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51</xdr:row>
      <xdr:rowOff>0</xdr:rowOff>
    </xdr:from>
    <xdr:ext cx="123825" cy="123825"/>
    <xdr:pic macro="[1]!DesignIconClicked">
      <xdr:nvPicPr>
        <xdr:cNvPr id="35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5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5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5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5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5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5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5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5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51</xdr:row>
      <xdr:rowOff>0</xdr:rowOff>
    </xdr:from>
    <xdr:ext cx="123825" cy="123825"/>
    <xdr:pic macro="[1]!DesignIconClicked">
      <xdr:nvPicPr>
        <xdr:cNvPr id="36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51</xdr:row>
      <xdr:rowOff>0</xdr:rowOff>
    </xdr:from>
    <xdr:ext cx="123825" cy="123825"/>
    <xdr:pic macro="[1]!DesignIconClicked">
      <xdr:nvPicPr>
        <xdr:cNvPr id="36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0</xdr:colOff>
      <xdr:row>51</xdr:row>
      <xdr:rowOff>0</xdr:rowOff>
    </xdr:from>
    <xdr:ext cx="123825" cy="123825"/>
    <xdr:pic macro="[1]!DesignIconClicked">
      <xdr:nvPicPr>
        <xdr:cNvPr id="36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7475" y="2096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46</xdr:row>
      <xdr:rowOff>0</xdr:rowOff>
    </xdr:from>
    <xdr:ext cx="123825" cy="123825"/>
    <xdr:pic macro="[1]!DesignIconClicked">
      <xdr:nvPicPr>
        <xdr:cNvPr id="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46</xdr:row>
      <xdr:rowOff>0</xdr:rowOff>
    </xdr:from>
    <xdr:ext cx="123825" cy="123825"/>
    <xdr:pic macro="[1]!DesignIconClicked">
      <xdr:nvPicPr>
        <xdr:cNvPr id="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46</xdr:row>
      <xdr:rowOff>0</xdr:rowOff>
    </xdr:from>
    <xdr:ext cx="123825" cy="123825"/>
    <xdr:pic macro="[1]!DesignIconClicked">
      <xdr:nvPicPr>
        <xdr:cNvPr id="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46</xdr:row>
      <xdr:rowOff>0</xdr:rowOff>
    </xdr:from>
    <xdr:ext cx="123825" cy="123825"/>
    <xdr:pic macro="[1]!DesignIconClicked">
      <xdr:nvPicPr>
        <xdr:cNvPr id="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46</xdr:row>
      <xdr:rowOff>0</xdr:rowOff>
    </xdr:from>
    <xdr:ext cx="123825" cy="123825"/>
    <xdr:pic macro="[1]!DesignIconClicked">
      <xdr:nvPicPr>
        <xdr:cNvPr id="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activeCell="L1" sqref="L1"/>
    </sheetView>
  </sheetViews>
  <sheetFormatPr defaultRowHeight="15" x14ac:dyDescent="0.25"/>
  <cols>
    <col min="1" max="1" width="24" style="8" customWidth="1"/>
    <col min="2" max="2" width="20.7109375" style="10" customWidth="1"/>
    <col min="3" max="3" width="10" style="10" customWidth="1"/>
    <col min="4" max="4" width="6.42578125" style="98" customWidth="1"/>
    <col min="5" max="5" width="8.42578125" style="99" customWidth="1"/>
    <col min="6" max="6" width="12.7109375" style="8" customWidth="1"/>
    <col min="7" max="7" width="12.7109375" customWidth="1"/>
    <col min="8" max="8" width="13.7109375" customWidth="1"/>
    <col min="9" max="9" width="6.7109375" style="281" customWidth="1"/>
    <col min="12" max="12" width="29.7109375" customWidth="1"/>
  </cols>
  <sheetData>
    <row r="1" spans="1:12" ht="33" customHeight="1" x14ac:dyDescent="0.25">
      <c r="A1" s="344" t="s">
        <v>55</v>
      </c>
      <c r="B1" s="344"/>
      <c r="C1" s="344"/>
      <c r="D1" s="344"/>
      <c r="E1" s="344"/>
      <c r="F1" s="344"/>
      <c r="G1" s="344"/>
      <c r="H1" s="344"/>
      <c r="I1" s="344"/>
    </row>
    <row r="2" spans="1:12" ht="24" customHeight="1" thickBot="1" x14ac:dyDescent="0.3">
      <c r="A2" s="345" t="s">
        <v>26</v>
      </c>
      <c r="B2" s="345"/>
      <c r="C2" s="345"/>
      <c r="D2" s="345"/>
      <c r="E2" s="345"/>
      <c r="F2" s="345"/>
      <c r="G2" s="345"/>
      <c r="H2" s="345"/>
      <c r="I2" s="345"/>
    </row>
    <row r="3" spans="1:12" ht="54" customHeight="1" thickBot="1" x14ac:dyDescent="0.3">
      <c r="A3" s="18" t="s">
        <v>24</v>
      </c>
      <c r="B3" s="297" t="s">
        <v>114</v>
      </c>
      <c r="C3" s="298"/>
      <c r="D3" s="226" t="s">
        <v>77</v>
      </c>
      <c r="E3" s="227" t="s">
        <v>78</v>
      </c>
      <c r="F3" s="18" t="s">
        <v>117</v>
      </c>
      <c r="G3" s="18" t="s">
        <v>118</v>
      </c>
      <c r="H3" s="27" t="s">
        <v>143</v>
      </c>
      <c r="I3" s="280" t="s">
        <v>45</v>
      </c>
    </row>
    <row r="4" spans="1:12" ht="33" customHeight="1" thickBot="1" x14ac:dyDescent="0.3">
      <c r="A4" s="346" t="s">
        <v>74</v>
      </c>
      <c r="B4" s="347"/>
      <c r="C4" s="347"/>
      <c r="D4" s="347"/>
      <c r="E4" s="348"/>
      <c r="F4" s="88">
        <f>F5+F16+F52+F54</f>
        <v>34449</v>
      </c>
      <c r="G4" s="88">
        <f>G5+G16+G52+G54</f>
        <v>44928.131949999995</v>
      </c>
      <c r="H4" s="88">
        <f>H5+H16+H52+H54</f>
        <v>46142.398829999991</v>
      </c>
      <c r="I4" s="89">
        <f>H4/G4</f>
        <v>1.0270268721911551</v>
      </c>
    </row>
    <row r="5" spans="1:12" s="3" customFormat="1" ht="33" customHeight="1" thickBot="1" x14ac:dyDescent="0.3">
      <c r="A5" s="46" t="s">
        <v>112</v>
      </c>
      <c r="B5" s="47"/>
      <c r="C5" s="47"/>
      <c r="D5" s="47"/>
      <c r="E5" s="48"/>
      <c r="F5" s="103">
        <f>F6+F10</f>
        <v>13903</v>
      </c>
      <c r="G5" s="103">
        <f>G6+G10</f>
        <v>13903</v>
      </c>
      <c r="H5" s="104">
        <f>H6+H10</f>
        <v>15043.02447</v>
      </c>
      <c r="I5" s="90">
        <f>H5/G5</f>
        <v>1.081998451413364</v>
      </c>
      <c r="L5"/>
    </row>
    <row r="6" spans="1:12" ht="32.25" customHeight="1" thickBot="1" x14ac:dyDescent="0.3">
      <c r="A6" s="19" t="s">
        <v>12</v>
      </c>
      <c r="B6" s="335" t="s">
        <v>21</v>
      </c>
      <c r="C6" s="349"/>
      <c r="D6" s="349"/>
      <c r="E6" s="336"/>
      <c r="F6" s="56">
        <f>F7+F8+F9</f>
        <v>10000</v>
      </c>
      <c r="G6" s="56">
        <f>G7+G8+G9</f>
        <v>10000</v>
      </c>
      <c r="H6" s="56">
        <f>H7+H8+H9</f>
        <v>11369.819930000001</v>
      </c>
      <c r="I6" s="91">
        <f>H6/G6</f>
        <v>1.1369819930000002</v>
      </c>
    </row>
    <row r="7" spans="1:12" ht="27.6" customHeight="1" x14ac:dyDescent="0.25">
      <c r="A7" s="293"/>
      <c r="B7" s="313" t="s">
        <v>8</v>
      </c>
      <c r="C7" s="314"/>
      <c r="D7" s="190" t="s">
        <v>79</v>
      </c>
      <c r="E7" s="157">
        <v>1341</v>
      </c>
      <c r="F7" s="57">
        <v>1200</v>
      </c>
      <c r="G7" s="57">
        <v>1200</v>
      </c>
      <c r="H7" s="58">
        <v>1282.14768</v>
      </c>
      <c r="I7" s="92">
        <f t="shared" ref="I7:I9" si="0">H7/G7</f>
        <v>1.0684564000000001</v>
      </c>
    </row>
    <row r="8" spans="1:12" ht="27.6" customHeight="1" x14ac:dyDescent="0.25">
      <c r="A8" s="293"/>
      <c r="B8" s="315"/>
      <c r="C8" s="316"/>
      <c r="D8" s="191" t="s">
        <v>79</v>
      </c>
      <c r="E8" s="149">
        <v>1343</v>
      </c>
      <c r="F8" s="59">
        <v>5000</v>
      </c>
      <c r="G8" s="59">
        <v>5000</v>
      </c>
      <c r="H8" s="60">
        <v>5842.9842500000004</v>
      </c>
      <c r="I8" s="92">
        <f t="shared" si="0"/>
        <v>1.1685968500000001</v>
      </c>
    </row>
    <row r="9" spans="1:12" ht="27.6" customHeight="1" thickBot="1" x14ac:dyDescent="0.3">
      <c r="A9" s="294"/>
      <c r="B9" s="317"/>
      <c r="C9" s="318"/>
      <c r="D9" s="191" t="s">
        <v>79</v>
      </c>
      <c r="E9" s="149">
        <v>1345</v>
      </c>
      <c r="F9" s="59">
        <v>3800</v>
      </c>
      <c r="G9" s="59">
        <v>3800</v>
      </c>
      <c r="H9" s="60">
        <v>4244.6880000000001</v>
      </c>
      <c r="I9" s="92">
        <f t="shared" si="0"/>
        <v>1.1170231578947369</v>
      </c>
    </row>
    <row r="10" spans="1:12" ht="32.25" customHeight="1" thickBot="1" x14ac:dyDescent="0.3">
      <c r="A10" s="24" t="s">
        <v>0</v>
      </c>
      <c r="B10" s="335" t="s">
        <v>21</v>
      </c>
      <c r="C10" s="349"/>
      <c r="D10" s="349"/>
      <c r="E10" s="336"/>
      <c r="F10" s="61">
        <f>F11+F12+F13+F14+F15</f>
        <v>3903</v>
      </c>
      <c r="G10" s="61">
        <f>G11+G12+G13+G14+G15</f>
        <v>3903</v>
      </c>
      <c r="H10" s="61">
        <f>H11+H12+H13+H14+H15</f>
        <v>3673.2045399999997</v>
      </c>
      <c r="I10" s="91">
        <f>H10/G10</f>
        <v>0.94112337688957204</v>
      </c>
      <c r="L10" s="3"/>
    </row>
    <row r="11" spans="1:12" ht="27" customHeight="1" x14ac:dyDescent="0.25">
      <c r="A11" s="295"/>
      <c r="B11" s="321" t="s">
        <v>8</v>
      </c>
      <c r="C11" s="322"/>
      <c r="D11" s="192" t="s">
        <v>79</v>
      </c>
      <c r="E11" s="151">
        <v>1361</v>
      </c>
      <c r="F11" s="62">
        <v>200</v>
      </c>
      <c r="G11" s="62">
        <v>200</v>
      </c>
      <c r="H11" s="63">
        <v>5</v>
      </c>
      <c r="I11" s="92">
        <f t="shared" ref="I11:I15" si="1">H11/G11</f>
        <v>2.5000000000000001E-2</v>
      </c>
    </row>
    <row r="12" spans="1:12" ht="27" customHeight="1" x14ac:dyDescent="0.25">
      <c r="A12" s="295"/>
      <c r="B12" s="323" t="s">
        <v>23</v>
      </c>
      <c r="C12" s="324"/>
      <c r="D12" s="193" t="s">
        <v>79</v>
      </c>
      <c r="E12" s="150">
        <v>1361</v>
      </c>
      <c r="F12" s="59">
        <v>600</v>
      </c>
      <c r="G12" s="59">
        <v>600</v>
      </c>
      <c r="H12" s="60">
        <v>622.02</v>
      </c>
      <c r="I12" s="93">
        <f t="shared" si="1"/>
        <v>1.0367</v>
      </c>
    </row>
    <row r="13" spans="1:12" ht="27" customHeight="1" x14ac:dyDescent="0.25">
      <c r="A13" s="295"/>
      <c r="B13" s="323" t="s">
        <v>11</v>
      </c>
      <c r="C13" s="324"/>
      <c r="D13" s="193" t="s">
        <v>79</v>
      </c>
      <c r="E13" s="150">
        <v>1361</v>
      </c>
      <c r="F13" s="59">
        <v>358</v>
      </c>
      <c r="G13" s="59">
        <v>358</v>
      </c>
      <c r="H13" s="60">
        <v>388.82299999999998</v>
      </c>
      <c r="I13" s="93">
        <f t="shared" si="1"/>
        <v>1.0860977653631285</v>
      </c>
    </row>
    <row r="14" spans="1:12" ht="27" customHeight="1" x14ac:dyDescent="0.25">
      <c r="A14" s="295"/>
      <c r="B14" s="323" t="s">
        <v>10</v>
      </c>
      <c r="C14" s="324"/>
      <c r="D14" s="193" t="s">
        <v>79</v>
      </c>
      <c r="E14" s="150">
        <v>1361</v>
      </c>
      <c r="F14" s="59">
        <v>745</v>
      </c>
      <c r="G14" s="59">
        <v>745</v>
      </c>
      <c r="H14" s="60">
        <v>737.01153999999997</v>
      </c>
      <c r="I14" s="93">
        <f t="shared" si="1"/>
        <v>0.98927723489932884</v>
      </c>
    </row>
    <row r="15" spans="1:12" ht="27" customHeight="1" thickBot="1" x14ac:dyDescent="0.3">
      <c r="A15" s="296"/>
      <c r="B15" s="325" t="s">
        <v>9</v>
      </c>
      <c r="C15" s="326"/>
      <c r="D15" s="193" t="s">
        <v>79</v>
      </c>
      <c r="E15" s="150">
        <v>1361</v>
      </c>
      <c r="F15" s="59">
        <v>2000</v>
      </c>
      <c r="G15" s="59">
        <v>2000</v>
      </c>
      <c r="H15" s="60">
        <v>1920.35</v>
      </c>
      <c r="I15" s="92">
        <f t="shared" si="1"/>
        <v>0.960175</v>
      </c>
    </row>
    <row r="16" spans="1:12" s="5" customFormat="1" ht="33" customHeight="1" thickBot="1" x14ac:dyDescent="0.3">
      <c r="A16" s="46" t="s">
        <v>113</v>
      </c>
      <c r="B16" s="47"/>
      <c r="C16" s="47"/>
      <c r="D16" s="47"/>
      <c r="E16" s="48"/>
      <c r="F16" s="103">
        <f>SUM(F17,F24,F33,F34,F41,F42,)</f>
        <v>20546</v>
      </c>
      <c r="G16" s="103">
        <f>SUM(G17,G24,G33,G34,G41,G42,)</f>
        <v>19046</v>
      </c>
      <c r="H16" s="103">
        <f>SUM(H17,H24,H33,H34,H41,H42,)</f>
        <v>19108.852409999996</v>
      </c>
      <c r="I16" s="90">
        <f>H16/G16</f>
        <v>1.0033000320277221</v>
      </c>
      <c r="L16"/>
    </row>
    <row r="17" spans="1:12" ht="32.25" customHeight="1" thickBot="1" x14ac:dyDescent="0.3">
      <c r="A17" s="12" t="s">
        <v>13</v>
      </c>
      <c r="B17" s="335" t="s">
        <v>21</v>
      </c>
      <c r="C17" s="349"/>
      <c r="D17" s="349"/>
      <c r="E17" s="336"/>
      <c r="F17" s="56">
        <f>F18+F19+F20+F21+F22+F23</f>
        <v>2062</v>
      </c>
      <c r="G17" s="56">
        <f>G18+G19+G20+G21+G22+G23</f>
        <v>2062</v>
      </c>
      <c r="H17" s="56">
        <f>H18+H19+H20+H21+H22+H23</f>
        <v>1621.2809999999999</v>
      </c>
      <c r="I17" s="91">
        <f>H17/G17</f>
        <v>0.78626624636275455</v>
      </c>
    </row>
    <row r="18" spans="1:12" ht="30" customHeight="1" x14ac:dyDescent="0.25">
      <c r="A18" s="13"/>
      <c r="B18" s="299" t="s">
        <v>8</v>
      </c>
      <c r="C18" s="300"/>
      <c r="D18" s="190" t="s">
        <v>80</v>
      </c>
      <c r="E18" s="157">
        <v>2111</v>
      </c>
      <c r="F18" s="57">
        <v>5</v>
      </c>
      <c r="G18" s="57">
        <v>2</v>
      </c>
      <c r="H18" s="58">
        <v>2.4750000000000001</v>
      </c>
      <c r="I18" s="94">
        <f t="shared" ref="I18:I23" si="2">H18/G18</f>
        <v>1.2375</v>
      </c>
    </row>
    <row r="19" spans="1:12" ht="27" customHeight="1" x14ac:dyDescent="0.25">
      <c r="A19" s="13"/>
      <c r="B19" s="305" t="s">
        <v>11</v>
      </c>
      <c r="C19" s="306"/>
      <c r="D19" s="193" t="s">
        <v>81</v>
      </c>
      <c r="E19" s="150">
        <v>2111</v>
      </c>
      <c r="F19" s="59">
        <v>80</v>
      </c>
      <c r="G19" s="59">
        <v>80</v>
      </c>
      <c r="H19" s="60">
        <v>87.99</v>
      </c>
      <c r="I19" s="93">
        <f t="shared" si="2"/>
        <v>1.0998749999999999</v>
      </c>
    </row>
    <row r="20" spans="1:12" ht="27" customHeight="1" x14ac:dyDescent="0.25">
      <c r="A20" s="13"/>
      <c r="B20" s="307"/>
      <c r="C20" s="308"/>
      <c r="D20" s="191" t="s">
        <v>82</v>
      </c>
      <c r="E20" s="149">
        <v>2111</v>
      </c>
      <c r="F20" s="59">
        <v>770</v>
      </c>
      <c r="G20" s="59">
        <v>770</v>
      </c>
      <c r="H20" s="60">
        <v>429.83600000000001</v>
      </c>
      <c r="I20" s="92">
        <f t="shared" si="2"/>
        <v>0.55822857142857141</v>
      </c>
      <c r="L20" s="5"/>
    </row>
    <row r="21" spans="1:12" ht="27" customHeight="1" x14ac:dyDescent="0.25">
      <c r="A21" s="13"/>
      <c r="B21" s="309"/>
      <c r="C21" s="310"/>
      <c r="D21" s="192" t="s">
        <v>83</v>
      </c>
      <c r="E21" s="151">
        <v>2111</v>
      </c>
      <c r="F21" s="62">
        <v>1200</v>
      </c>
      <c r="G21" s="62">
        <v>1200</v>
      </c>
      <c r="H21" s="63">
        <v>1087.92</v>
      </c>
      <c r="I21" s="92">
        <f t="shared" si="2"/>
        <v>0.90660000000000007</v>
      </c>
    </row>
    <row r="22" spans="1:12" ht="30" customHeight="1" x14ac:dyDescent="0.25">
      <c r="A22" s="13"/>
      <c r="B22" s="319" t="s">
        <v>63</v>
      </c>
      <c r="C22" s="320"/>
      <c r="D22" s="193" t="s">
        <v>84</v>
      </c>
      <c r="E22" s="150">
        <v>2111</v>
      </c>
      <c r="F22" s="64">
        <v>7</v>
      </c>
      <c r="G22" s="59">
        <v>7</v>
      </c>
      <c r="H22" s="60">
        <v>11.62</v>
      </c>
      <c r="I22" s="93">
        <f t="shared" si="2"/>
        <v>1.66</v>
      </c>
    </row>
    <row r="23" spans="1:12" ht="30" customHeight="1" thickBot="1" x14ac:dyDescent="0.3">
      <c r="A23" s="13"/>
      <c r="B23" s="311" t="s">
        <v>120</v>
      </c>
      <c r="C23" s="312"/>
      <c r="D23" s="194" t="s">
        <v>80</v>
      </c>
      <c r="E23" s="154">
        <v>2111</v>
      </c>
      <c r="F23" s="65">
        <v>0</v>
      </c>
      <c r="G23" s="66">
        <v>3</v>
      </c>
      <c r="H23" s="67">
        <v>1.44</v>
      </c>
      <c r="I23" s="95">
        <f t="shared" si="2"/>
        <v>0.48</v>
      </c>
    </row>
    <row r="24" spans="1:12" ht="32.25" customHeight="1" thickBot="1" x14ac:dyDescent="0.3">
      <c r="A24" s="12" t="s">
        <v>14</v>
      </c>
      <c r="B24" s="335" t="s">
        <v>21</v>
      </c>
      <c r="C24" s="349"/>
      <c r="D24" s="349"/>
      <c r="E24" s="336"/>
      <c r="F24" s="56">
        <f>F25+F26+F27+F28+F29+F30+F31+F32</f>
        <v>17636</v>
      </c>
      <c r="G24" s="56">
        <f>G25+G26+G27+G28+G29+G30+G31+G32</f>
        <v>16136</v>
      </c>
      <c r="H24" s="56">
        <f>H25+H26+H27+H28+H29+H30+H31+H32</f>
        <v>16241.784100000001</v>
      </c>
      <c r="I24" s="91">
        <f>H24/G24</f>
        <v>1.006555782102132</v>
      </c>
    </row>
    <row r="25" spans="1:12" ht="30" customHeight="1" x14ac:dyDescent="0.25">
      <c r="A25" s="13"/>
      <c r="B25" s="299" t="s">
        <v>121</v>
      </c>
      <c r="C25" s="300"/>
      <c r="D25" s="190" t="s">
        <v>80</v>
      </c>
      <c r="E25" s="157">
        <v>2132</v>
      </c>
      <c r="F25" s="57">
        <v>180</v>
      </c>
      <c r="G25" s="57">
        <v>80</v>
      </c>
      <c r="H25" s="58">
        <v>79.90325</v>
      </c>
      <c r="I25" s="94">
        <f t="shared" ref="I25:I32" si="3">H25/G25</f>
        <v>0.99879062500000004</v>
      </c>
    </row>
    <row r="26" spans="1:12" ht="27" customHeight="1" x14ac:dyDescent="0.25">
      <c r="A26" s="13"/>
      <c r="B26" s="301" t="s">
        <v>27</v>
      </c>
      <c r="C26" s="302"/>
      <c r="D26" s="195" t="s">
        <v>81</v>
      </c>
      <c r="E26" s="149">
        <v>2131</v>
      </c>
      <c r="F26" s="59">
        <v>15700</v>
      </c>
      <c r="G26" s="59">
        <v>14200</v>
      </c>
      <c r="H26" s="60">
        <v>13898.126850000001</v>
      </c>
      <c r="I26" s="93">
        <f t="shared" si="3"/>
        <v>0.97874132746478881</v>
      </c>
    </row>
    <row r="27" spans="1:12" ht="27" customHeight="1" x14ac:dyDescent="0.25">
      <c r="A27" s="13"/>
      <c r="B27" s="303"/>
      <c r="C27" s="304"/>
      <c r="D27" s="191" t="s">
        <v>81</v>
      </c>
      <c r="E27" s="126">
        <v>2132</v>
      </c>
      <c r="F27" s="62">
        <v>0</v>
      </c>
      <c r="G27" s="62">
        <v>0</v>
      </c>
      <c r="H27" s="63">
        <v>211.88200000000001</v>
      </c>
      <c r="I27" s="92">
        <v>0</v>
      </c>
    </row>
    <row r="28" spans="1:12" ht="27" customHeight="1" x14ac:dyDescent="0.25">
      <c r="A28" s="13"/>
      <c r="B28" s="305" t="s">
        <v>11</v>
      </c>
      <c r="C28" s="306"/>
      <c r="D28" s="191" t="s">
        <v>82</v>
      </c>
      <c r="E28" s="149">
        <v>2131</v>
      </c>
      <c r="F28" s="59">
        <v>270</v>
      </c>
      <c r="G28" s="59">
        <v>270</v>
      </c>
      <c r="H28" s="60">
        <v>271.00299999999999</v>
      </c>
      <c r="I28" s="93">
        <f t="shared" si="3"/>
        <v>1.0037148148148147</v>
      </c>
    </row>
    <row r="29" spans="1:12" ht="27" customHeight="1" x14ac:dyDescent="0.25">
      <c r="A29" s="13"/>
      <c r="B29" s="307"/>
      <c r="C29" s="308"/>
      <c r="D29" s="191" t="s">
        <v>82</v>
      </c>
      <c r="E29" s="149">
        <v>2132</v>
      </c>
      <c r="F29" s="59">
        <v>1260</v>
      </c>
      <c r="G29" s="59">
        <v>1260</v>
      </c>
      <c r="H29" s="60">
        <v>1320.4490000000001</v>
      </c>
      <c r="I29" s="92">
        <f t="shared" si="3"/>
        <v>1.0479753968253969</v>
      </c>
    </row>
    <row r="30" spans="1:12" ht="27" customHeight="1" x14ac:dyDescent="0.25">
      <c r="A30" s="13"/>
      <c r="B30" s="307"/>
      <c r="C30" s="308"/>
      <c r="D30" s="191" t="s">
        <v>83</v>
      </c>
      <c r="E30" s="149">
        <v>2132</v>
      </c>
      <c r="F30" s="59">
        <v>180</v>
      </c>
      <c r="G30" s="59">
        <v>180</v>
      </c>
      <c r="H30" s="60">
        <v>221.46799999999999</v>
      </c>
      <c r="I30" s="92">
        <f t="shared" si="3"/>
        <v>1.2303777777777778</v>
      </c>
    </row>
    <row r="31" spans="1:12" ht="27" customHeight="1" x14ac:dyDescent="0.25">
      <c r="A31" s="13"/>
      <c r="B31" s="309"/>
      <c r="C31" s="310"/>
      <c r="D31" s="196" t="s">
        <v>83</v>
      </c>
      <c r="E31" s="126">
        <v>2133</v>
      </c>
      <c r="F31" s="62">
        <v>46</v>
      </c>
      <c r="G31" s="62">
        <v>46</v>
      </c>
      <c r="H31" s="63">
        <v>24.245999999999999</v>
      </c>
      <c r="I31" s="92">
        <f t="shared" si="3"/>
        <v>0.52708695652173909</v>
      </c>
    </row>
    <row r="32" spans="1:12" ht="30" customHeight="1" thickBot="1" x14ac:dyDescent="0.3">
      <c r="A32" s="35"/>
      <c r="B32" s="311" t="s">
        <v>122</v>
      </c>
      <c r="C32" s="312"/>
      <c r="D32" s="197" t="s">
        <v>80</v>
      </c>
      <c r="E32" s="153">
        <v>2132</v>
      </c>
      <c r="F32" s="68">
        <v>0</v>
      </c>
      <c r="G32" s="68">
        <v>100</v>
      </c>
      <c r="H32" s="69">
        <v>214.70599999999999</v>
      </c>
      <c r="I32" s="96">
        <f t="shared" si="3"/>
        <v>2.1470599999999997</v>
      </c>
    </row>
    <row r="33" spans="1:12" ht="32.25" customHeight="1" thickBot="1" x14ac:dyDescent="0.3">
      <c r="A33" s="11" t="s">
        <v>15</v>
      </c>
      <c r="B33" s="327" t="s">
        <v>8</v>
      </c>
      <c r="C33" s="328"/>
      <c r="D33" s="198" t="s">
        <v>85</v>
      </c>
      <c r="E33" s="199">
        <v>2141</v>
      </c>
      <c r="F33" s="70">
        <v>2</v>
      </c>
      <c r="G33" s="70">
        <v>2</v>
      </c>
      <c r="H33" s="71">
        <v>1.4377</v>
      </c>
      <c r="I33" s="91">
        <f>H33/G33</f>
        <v>0.71884999999999999</v>
      </c>
    </row>
    <row r="34" spans="1:12" ht="28.5" customHeight="1" thickBot="1" x14ac:dyDescent="0.3">
      <c r="A34" s="14" t="s">
        <v>16</v>
      </c>
      <c r="B34" s="327" t="s">
        <v>21</v>
      </c>
      <c r="C34" s="331"/>
      <c r="D34" s="331"/>
      <c r="E34" s="328"/>
      <c r="F34" s="72">
        <f>F35+F36+F37+F38+F39+F40</f>
        <v>410</v>
      </c>
      <c r="G34" s="72">
        <f>G35+G36+G37+G38+G39+G40</f>
        <v>410</v>
      </c>
      <c r="H34" s="72">
        <f>H35+H36+H37+H38+H39+H40</f>
        <v>613.51760999999999</v>
      </c>
      <c r="I34" s="91">
        <f>H34/G34</f>
        <v>1.4963844146341463</v>
      </c>
    </row>
    <row r="35" spans="1:12" ht="27" customHeight="1" x14ac:dyDescent="0.25">
      <c r="A35" s="25"/>
      <c r="B35" s="329" t="s">
        <v>8</v>
      </c>
      <c r="C35" s="330"/>
      <c r="D35" s="200" t="s">
        <v>86</v>
      </c>
      <c r="E35" s="137">
        <v>2212</v>
      </c>
      <c r="F35" s="73">
        <v>10</v>
      </c>
      <c r="G35" s="74">
        <v>10</v>
      </c>
      <c r="H35" s="75">
        <v>7.25</v>
      </c>
      <c r="I35" s="94">
        <f t="shared" ref="I35:I40" si="4">H35/G35</f>
        <v>0.72499999999999998</v>
      </c>
    </row>
    <row r="36" spans="1:12" ht="27" customHeight="1" x14ac:dyDescent="0.25">
      <c r="A36" s="25"/>
      <c r="B36" s="305" t="s">
        <v>23</v>
      </c>
      <c r="C36" s="306"/>
      <c r="D36" s="201" t="s">
        <v>88</v>
      </c>
      <c r="E36" s="139">
        <v>2212</v>
      </c>
      <c r="F36" s="76">
        <v>200</v>
      </c>
      <c r="G36" s="77">
        <v>200</v>
      </c>
      <c r="H36" s="78">
        <v>257</v>
      </c>
      <c r="I36" s="93">
        <f t="shared" si="4"/>
        <v>1.2849999999999999</v>
      </c>
      <c r="L36" s="44"/>
    </row>
    <row r="37" spans="1:12" ht="27" customHeight="1" x14ac:dyDescent="0.25">
      <c r="A37" s="25"/>
      <c r="B37" s="307"/>
      <c r="C37" s="308"/>
      <c r="D37" s="202" t="s">
        <v>110</v>
      </c>
      <c r="E37" s="139">
        <v>2212</v>
      </c>
      <c r="F37" s="76">
        <v>50</v>
      </c>
      <c r="G37" s="77">
        <v>50</v>
      </c>
      <c r="H37" s="78">
        <v>12.8</v>
      </c>
      <c r="I37" s="93">
        <f t="shared" ref="I37" si="5">H37/G37</f>
        <v>0.25600000000000001</v>
      </c>
      <c r="L37" s="44"/>
    </row>
    <row r="38" spans="1:12" ht="27" customHeight="1" x14ac:dyDescent="0.25">
      <c r="A38" s="25"/>
      <c r="B38" s="309"/>
      <c r="C38" s="310"/>
      <c r="D38" s="203" t="s">
        <v>111</v>
      </c>
      <c r="E38" s="204">
        <v>2212</v>
      </c>
      <c r="F38" s="79">
        <v>0</v>
      </c>
      <c r="G38" s="80">
        <v>0</v>
      </c>
      <c r="H38" s="81">
        <v>1</v>
      </c>
      <c r="I38" s="92">
        <v>0</v>
      </c>
    </row>
    <row r="39" spans="1:12" ht="27" customHeight="1" x14ac:dyDescent="0.25">
      <c r="A39" s="25"/>
      <c r="B39" s="309" t="s">
        <v>11</v>
      </c>
      <c r="C39" s="310"/>
      <c r="D39" s="203" t="s">
        <v>82</v>
      </c>
      <c r="E39" s="204">
        <v>2212</v>
      </c>
      <c r="F39" s="79">
        <v>100</v>
      </c>
      <c r="G39" s="80">
        <v>100</v>
      </c>
      <c r="H39" s="81">
        <v>219.46761000000001</v>
      </c>
      <c r="I39" s="92">
        <f t="shared" si="4"/>
        <v>2.1946761000000001</v>
      </c>
    </row>
    <row r="40" spans="1:12" ht="27" customHeight="1" thickBot="1" x14ac:dyDescent="0.3">
      <c r="A40" s="25"/>
      <c r="B40" s="325" t="s">
        <v>9</v>
      </c>
      <c r="C40" s="326"/>
      <c r="D40" s="205" t="s">
        <v>87</v>
      </c>
      <c r="E40" s="206">
        <v>2212</v>
      </c>
      <c r="F40" s="82">
        <v>50</v>
      </c>
      <c r="G40" s="83">
        <v>50</v>
      </c>
      <c r="H40" s="84">
        <v>116</v>
      </c>
      <c r="I40" s="95">
        <f t="shared" si="4"/>
        <v>2.3199999999999998</v>
      </c>
    </row>
    <row r="41" spans="1:12" ht="45" customHeight="1" thickBot="1" x14ac:dyDescent="0.3">
      <c r="A41" s="53" t="s">
        <v>75</v>
      </c>
      <c r="B41" s="335" t="s">
        <v>11</v>
      </c>
      <c r="C41" s="336"/>
      <c r="D41" s="207" t="s">
        <v>82</v>
      </c>
      <c r="E41" s="125">
        <v>2310</v>
      </c>
      <c r="F41" s="72">
        <v>0</v>
      </c>
      <c r="G41" s="72">
        <v>0</v>
      </c>
      <c r="H41" s="85">
        <v>0.60499999999999998</v>
      </c>
      <c r="I41" s="91">
        <v>0</v>
      </c>
    </row>
    <row r="42" spans="1:12" ht="28.5" customHeight="1" thickBot="1" x14ac:dyDescent="0.3">
      <c r="A42" s="12" t="s">
        <v>17</v>
      </c>
      <c r="B42" s="327" t="s">
        <v>21</v>
      </c>
      <c r="C42" s="331"/>
      <c r="D42" s="331"/>
      <c r="E42" s="328"/>
      <c r="F42" s="72">
        <f>SUM(F43:F51)</f>
        <v>436</v>
      </c>
      <c r="G42" s="72">
        <f>SUM(G43:G51)</f>
        <v>436</v>
      </c>
      <c r="H42" s="72">
        <f>SUM(H43:H51)</f>
        <v>630.22699999999998</v>
      </c>
      <c r="I42" s="91">
        <f>H42/G42</f>
        <v>1.4454747706422018</v>
      </c>
    </row>
    <row r="43" spans="1:12" ht="23.25" customHeight="1" x14ac:dyDescent="0.25">
      <c r="A43" s="54"/>
      <c r="B43" s="337" t="s">
        <v>8</v>
      </c>
      <c r="C43" s="338"/>
      <c r="D43" s="208" t="s">
        <v>86</v>
      </c>
      <c r="E43" s="136">
        <v>2324</v>
      </c>
      <c r="F43" s="74">
        <v>26</v>
      </c>
      <c r="G43" s="74">
        <v>6</v>
      </c>
      <c r="H43" s="74">
        <v>2.65</v>
      </c>
      <c r="I43" s="94">
        <f t="shared" ref="I43:I51" si="6">H43/G43</f>
        <v>0.44166666666666665</v>
      </c>
    </row>
    <row r="44" spans="1:12" ht="23.25" customHeight="1" x14ac:dyDescent="0.25">
      <c r="A44" s="54"/>
      <c r="B44" s="339"/>
      <c r="C44" s="340"/>
      <c r="D44" s="209" t="s">
        <v>86</v>
      </c>
      <c r="E44" s="122">
        <v>2329</v>
      </c>
      <c r="F44" s="80">
        <v>0</v>
      </c>
      <c r="G44" s="80">
        <v>20</v>
      </c>
      <c r="H44" s="81">
        <v>34.04195</v>
      </c>
      <c r="I44" s="92">
        <f>H44/G44</f>
        <v>1.7020975</v>
      </c>
    </row>
    <row r="45" spans="1:12" ht="23.25" customHeight="1" x14ac:dyDescent="0.25">
      <c r="A45" s="54"/>
      <c r="B45" s="305" t="s">
        <v>23</v>
      </c>
      <c r="C45" s="306"/>
      <c r="D45" s="202" t="s">
        <v>88</v>
      </c>
      <c r="E45" s="138">
        <v>2324</v>
      </c>
      <c r="F45" s="77">
        <v>50</v>
      </c>
      <c r="G45" s="77">
        <v>50</v>
      </c>
      <c r="H45" s="77">
        <v>53</v>
      </c>
      <c r="I45" s="93">
        <f t="shared" ref="I45" si="7">H45/G45</f>
        <v>1.06</v>
      </c>
    </row>
    <row r="46" spans="1:12" ht="23.25" customHeight="1" x14ac:dyDescent="0.25">
      <c r="A46" s="54"/>
      <c r="B46" s="309"/>
      <c r="C46" s="310"/>
      <c r="D46" s="202" t="s">
        <v>110</v>
      </c>
      <c r="E46" s="138">
        <v>2324</v>
      </c>
      <c r="F46" s="77">
        <v>0</v>
      </c>
      <c r="G46" s="77">
        <v>0</v>
      </c>
      <c r="H46" s="77">
        <v>6</v>
      </c>
      <c r="I46" s="92">
        <v>0</v>
      </c>
    </row>
    <row r="47" spans="1:12" ht="23.25" customHeight="1" x14ac:dyDescent="0.25">
      <c r="A47" s="54"/>
      <c r="B47" s="305" t="s">
        <v>11</v>
      </c>
      <c r="C47" s="306"/>
      <c r="D47" s="202" t="s">
        <v>82</v>
      </c>
      <c r="E47" s="139">
        <v>2324</v>
      </c>
      <c r="F47" s="76">
        <v>215</v>
      </c>
      <c r="G47" s="77">
        <v>215</v>
      </c>
      <c r="H47" s="78">
        <v>300.46760999999998</v>
      </c>
      <c r="I47" s="93">
        <f t="shared" si="6"/>
        <v>1.3975237674418604</v>
      </c>
    </row>
    <row r="48" spans="1:12" ht="23.25" customHeight="1" x14ac:dyDescent="0.25">
      <c r="A48" s="54"/>
      <c r="B48" s="307"/>
      <c r="C48" s="308"/>
      <c r="D48" s="210" t="s">
        <v>83</v>
      </c>
      <c r="E48" s="211">
        <v>2324</v>
      </c>
      <c r="F48" s="80">
        <v>25</v>
      </c>
      <c r="G48" s="80">
        <v>25</v>
      </c>
      <c r="H48" s="80">
        <v>3.51</v>
      </c>
      <c r="I48" s="92">
        <f t="shared" ref="I48" si="8">H48/G48</f>
        <v>0.1404</v>
      </c>
    </row>
    <row r="49" spans="1:9" ht="23.25" customHeight="1" x14ac:dyDescent="0.25">
      <c r="A49" s="54"/>
      <c r="B49" s="309"/>
      <c r="C49" s="310"/>
      <c r="D49" s="202" t="s">
        <v>82</v>
      </c>
      <c r="E49" s="138">
        <v>2322</v>
      </c>
      <c r="F49" s="77">
        <v>0</v>
      </c>
      <c r="G49" s="77">
        <v>0</v>
      </c>
      <c r="H49" s="77">
        <v>139.03800000000001</v>
      </c>
      <c r="I49" s="92">
        <v>0</v>
      </c>
    </row>
    <row r="50" spans="1:9" ht="23.25" customHeight="1" x14ac:dyDescent="0.25">
      <c r="A50" s="54"/>
      <c r="B50" s="323" t="s">
        <v>9</v>
      </c>
      <c r="C50" s="324"/>
      <c r="D50" s="202" t="s">
        <v>87</v>
      </c>
      <c r="E50" s="138">
        <v>2324</v>
      </c>
      <c r="F50" s="77">
        <v>20</v>
      </c>
      <c r="G50" s="77">
        <v>20</v>
      </c>
      <c r="H50" s="77">
        <v>8</v>
      </c>
      <c r="I50" s="92">
        <f t="shared" si="6"/>
        <v>0.4</v>
      </c>
    </row>
    <row r="51" spans="1:9" ht="23.25" customHeight="1" thickBot="1" x14ac:dyDescent="0.3">
      <c r="A51" s="55"/>
      <c r="B51" s="301" t="s">
        <v>10</v>
      </c>
      <c r="C51" s="302"/>
      <c r="D51" s="212" t="s">
        <v>89</v>
      </c>
      <c r="E51" s="213">
        <v>2324</v>
      </c>
      <c r="F51" s="83">
        <v>100</v>
      </c>
      <c r="G51" s="83">
        <v>100</v>
      </c>
      <c r="H51" s="83">
        <v>83.519440000000003</v>
      </c>
      <c r="I51" s="92">
        <f t="shared" si="6"/>
        <v>0.8351944</v>
      </c>
    </row>
    <row r="52" spans="1:9" ht="33" customHeight="1" thickBot="1" x14ac:dyDescent="0.3">
      <c r="A52" s="45" t="s">
        <v>115</v>
      </c>
      <c r="B52" s="47"/>
      <c r="C52" s="47"/>
      <c r="D52" s="47"/>
      <c r="E52" s="48"/>
      <c r="F52" s="103">
        <f>F53</f>
        <v>0</v>
      </c>
      <c r="G52" s="103">
        <f t="shared" ref="G52" si="9">G53</f>
        <v>468</v>
      </c>
      <c r="H52" s="103">
        <v>479.39</v>
      </c>
      <c r="I52" s="90">
        <f>H52/G52</f>
        <v>1.0243376068376069</v>
      </c>
    </row>
    <row r="53" spans="1:9" ht="45" customHeight="1" thickBot="1" x14ac:dyDescent="0.3">
      <c r="A53" s="33" t="s">
        <v>58</v>
      </c>
      <c r="B53" s="350" t="s">
        <v>11</v>
      </c>
      <c r="C53" s="351"/>
      <c r="D53" s="214" t="s">
        <v>82</v>
      </c>
      <c r="E53" s="215">
        <v>3113</v>
      </c>
      <c r="F53" s="86">
        <v>0</v>
      </c>
      <c r="G53" s="86">
        <v>468</v>
      </c>
      <c r="H53" s="86">
        <v>479.39</v>
      </c>
      <c r="I53" s="97">
        <f t="shared" ref="I53" si="10">H53/G53</f>
        <v>1.0243376068376069</v>
      </c>
    </row>
    <row r="54" spans="1:9" ht="33" customHeight="1" thickBot="1" x14ac:dyDescent="0.3">
      <c r="A54" s="46" t="s">
        <v>116</v>
      </c>
      <c r="B54" s="47"/>
      <c r="C54" s="47"/>
      <c r="D54" s="47"/>
      <c r="E54" s="48"/>
      <c r="F54" s="104">
        <f>F55+F56+F57+F58+F59+F60+F61+F62</f>
        <v>0</v>
      </c>
      <c r="G54" s="104">
        <f>G55+G56+G57+G58+G59+G60+G61+G62</f>
        <v>11511.131949999999</v>
      </c>
      <c r="H54" s="104">
        <f>H55+H56+H57+H58+H59+H60+H61+H62</f>
        <v>11511.131949999999</v>
      </c>
      <c r="I54" s="90">
        <f>H54/G54</f>
        <v>1</v>
      </c>
    </row>
    <row r="55" spans="1:9" ht="30" customHeight="1" x14ac:dyDescent="0.25">
      <c r="A55" s="355" t="s">
        <v>102</v>
      </c>
      <c r="B55" s="356"/>
      <c r="C55" s="357"/>
      <c r="D55" s="216" t="s">
        <v>79</v>
      </c>
      <c r="E55" s="217">
        <v>4116</v>
      </c>
      <c r="F55" s="74">
        <v>0</v>
      </c>
      <c r="G55" s="74">
        <v>780.71699999999998</v>
      </c>
      <c r="H55" s="75">
        <v>780.71699999999998</v>
      </c>
      <c r="I55" s="94">
        <f t="shared" ref="I55" si="11">H55/G55</f>
        <v>1</v>
      </c>
    </row>
    <row r="56" spans="1:9" ht="30" customHeight="1" x14ac:dyDescent="0.25">
      <c r="A56" s="332" t="s">
        <v>103</v>
      </c>
      <c r="B56" s="333"/>
      <c r="C56" s="334"/>
      <c r="D56" s="193" t="s">
        <v>79</v>
      </c>
      <c r="E56" s="218">
        <v>4116</v>
      </c>
      <c r="F56" s="77">
        <v>0</v>
      </c>
      <c r="G56" s="77">
        <v>6707</v>
      </c>
      <c r="H56" s="78">
        <v>6707</v>
      </c>
      <c r="I56" s="92">
        <f t="shared" ref="I56:I62" si="12">H56/G56</f>
        <v>1</v>
      </c>
    </row>
    <row r="57" spans="1:9" ht="30" customHeight="1" x14ac:dyDescent="0.25">
      <c r="A57" s="352" t="s">
        <v>104</v>
      </c>
      <c r="B57" s="353"/>
      <c r="C57" s="354"/>
      <c r="D57" s="219" t="s">
        <v>79</v>
      </c>
      <c r="E57" s="220">
        <v>4116</v>
      </c>
      <c r="F57" s="77">
        <v>0</v>
      </c>
      <c r="G57" s="77">
        <v>1021</v>
      </c>
      <c r="H57" s="78">
        <v>1021</v>
      </c>
      <c r="I57" s="92">
        <f t="shared" si="12"/>
        <v>1</v>
      </c>
    </row>
    <row r="58" spans="1:9" ht="30" customHeight="1" x14ac:dyDescent="0.25">
      <c r="A58" s="332" t="s">
        <v>105</v>
      </c>
      <c r="B58" s="333"/>
      <c r="C58" s="334"/>
      <c r="D58" s="193" t="s">
        <v>79</v>
      </c>
      <c r="E58" s="218">
        <v>4116</v>
      </c>
      <c r="F58" s="77">
        <v>0</v>
      </c>
      <c r="G58" s="77">
        <v>1859.4684</v>
      </c>
      <c r="H58" s="78">
        <v>1859.4684</v>
      </c>
      <c r="I58" s="92">
        <f t="shared" si="12"/>
        <v>1</v>
      </c>
    </row>
    <row r="59" spans="1:9" ht="30" customHeight="1" x14ac:dyDescent="0.25">
      <c r="A59" s="332" t="s">
        <v>106</v>
      </c>
      <c r="B59" s="333"/>
      <c r="C59" s="334"/>
      <c r="D59" s="193" t="s">
        <v>109</v>
      </c>
      <c r="E59" s="218">
        <v>4111</v>
      </c>
      <c r="F59" s="77">
        <v>0</v>
      </c>
      <c r="G59" s="77">
        <v>1008.275</v>
      </c>
      <c r="H59" s="78">
        <v>1008.275</v>
      </c>
      <c r="I59" s="92">
        <f t="shared" si="12"/>
        <v>1</v>
      </c>
    </row>
    <row r="60" spans="1:9" ht="30" customHeight="1" x14ac:dyDescent="0.25">
      <c r="A60" s="332" t="s">
        <v>108</v>
      </c>
      <c r="B60" s="333"/>
      <c r="C60" s="334"/>
      <c r="D60" s="193" t="s">
        <v>107</v>
      </c>
      <c r="E60" s="218">
        <v>4111</v>
      </c>
      <c r="F60" s="77">
        <v>0</v>
      </c>
      <c r="G60" s="77">
        <v>30</v>
      </c>
      <c r="H60" s="78">
        <v>30</v>
      </c>
      <c r="I60" s="92">
        <f t="shared" si="12"/>
        <v>1</v>
      </c>
    </row>
    <row r="61" spans="1:9" ht="30" customHeight="1" x14ac:dyDescent="0.25">
      <c r="A61" s="100" t="s">
        <v>123</v>
      </c>
      <c r="B61" s="101"/>
      <c r="C61" s="102"/>
      <c r="D61" s="221" t="s">
        <v>79</v>
      </c>
      <c r="E61" s="222">
        <v>4122</v>
      </c>
      <c r="F61" s="77">
        <v>0</v>
      </c>
      <c r="G61" s="77">
        <v>93.671549999999996</v>
      </c>
      <c r="H61" s="78">
        <v>93.671549999999996</v>
      </c>
      <c r="I61" s="93">
        <f t="shared" si="12"/>
        <v>1</v>
      </c>
    </row>
    <row r="62" spans="1:9" ht="30" customHeight="1" thickBot="1" x14ac:dyDescent="0.3">
      <c r="A62" s="341" t="s">
        <v>119</v>
      </c>
      <c r="B62" s="342"/>
      <c r="C62" s="343"/>
      <c r="D62" s="223" t="s">
        <v>79</v>
      </c>
      <c r="E62" s="224">
        <v>4116</v>
      </c>
      <c r="F62" s="87">
        <v>0</v>
      </c>
      <c r="G62" s="87">
        <v>11</v>
      </c>
      <c r="H62" s="87">
        <v>11</v>
      </c>
      <c r="I62" s="96">
        <f t="shared" si="12"/>
        <v>1</v>
      </c>
    </row>
    <row r="65" spans="6:8" x14ac:dyDescent="0.25">
      <c r="F65" s="28"/>
      <c r="G65" s="28"/>
      <c r="H65" s="29"/>
    </row>
  </sheetData>
  <mergeCells count="45">
    <mergeCell ref="A58:C58"/>
    <mergeCell ref="A62:C62"/>
    <mergeCell ref="A59:C59"/>
    <mergeCell ref="A60:C60"/>
    <mergeCell ref="A1:I1"/>
    <mergeCell ref="A2:I2"/>
    <mergeCell ref="A4:E4"/>
    <mergeCell ref="B6:E6"/>
    <mergeCell ref="B10:E10"/>
    <mergeCell ref="B17:E17"/>
    <mergeCell ref="B50:C50"/>
    <mergeCell ref="B51:C51"/>
    <mergeCell ref="B53:C53"/>
    <mergeCell ref="B24:E24"/>
    <mergeCell ref="A57:C57"/>
    <mergeCell ref="A55:C55"/>
    <mergeCell ref="A56:C56"/>
    <mergeCell ref="B42:E42"/>
    <mergeCell ref="B41:C41"/>
    <mergeCell ref="B43:C44"/>
    <mergeCell ref="B45:C46"/>
    <mergeCell ref="B47:C49"/>
    <mergeCell ref="B33:C33"/>
    <mergeCell ref="B35:C35"/>
    <mergeCell ref="B36:C38"/>
    <mergeCell ref="B39:C39"/>
    <mergeCell ref="B40:C40"/>
    <mergeCell ref="B34:E34"/>
    <mergeCell ref="B28:C31"/>
    <mergeCell ref="B32:C32"/>
    <mergeCell ref="B7:C9"/>
    <mergeCell ref="B22:C22"/>
    <mergeCell ref="B23:C23"/>
    <mergeCell ref="B18:C18"/>
    <mergeCell ref="B19:C21"/>
    <mergeCell ref="B11:C11"/>
    <mergeCell ref="B12:C12"/>
    <mergeCell ref="B13:C13"/>
    <mergeCell ref="B14:C14"/>
    <mergeCell ref="B15:C15"/>
    <mergeCell ref="A7:A9"/>
    <mergeCell ref="A11:A15"/>
    <mergeCell ref="B3:C3"/>
    <mergeCell ref="B25:C25"/>
    <mergeCell ref="B26:C27"/>
  </mergeCells>
  <printOptions horizontalCentered="1"/>
  <pageMargins left="0.70866141732283472" right="0.70866141732283472" top="0.78740157480314965" bottom="0.78740157480314965" header="0.51181102362204722" footer="0.51181102362204722"/>
  <pageSetup paperSize="9" scale="75" orientation="portrait" r:id="rId1"/>
  <headerFooter>
    <oddHeader>&amp;L&amp;10Přehled hospodaření MO Plzeň 3 za rok 2017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67" zoomScaleNormal="100" workbookViewId="0">
      <selection activeCell="K7" sqref="K7"/>
    </sheetView>
  </sheetViews>
  <sheetFormatPr defaultRowHeight="15" x14ac:dyDescent="0.25"/>
  <cols>
    <col min="1" max="1" width="15.7109375" style="6" customWidth="1"/>
    <col min="2" max="2" width="14.7109375" style="6" customWidth="1"/>
    <col min="3" max="3" width="16.7109375" style="6" customWidth="1"/>
    <col min="4" max="4" width="6.7109375" style="51" customWidth="1"/>
    <col min="5" max="5" width="9.7109375" style="51" customWidth="1"/>
    <col min="6" max="6" width="12.7109375" style="9" customWidth="1"/>
    <col min="7" max="7" width="12.7109375" style="2" customWidth="1"/>
    <col min="8" max="8" width="13.7109375" style="2" customWidth="1"/>
    <col min="9" max="9" width="6.85546875" style="131" customWidth="1"/>
    <col min="10" max="11" width="9.140625" style="2"/>
    <col min="12" max="12" width="15.28515625" style="2" customWidth="1"/>
    <col min="13" max="13" width="9.140625" style="2"/>
    <col min="14" max="14" width="39.140625" style="2" customWidth="1"/>
    <col min="15" max="16384" width="9.140625" style="2"/>
  </cols>
  <sheetData>
    <row r="1" spans="1:14" ht="33" customHeight="1" x14ac:dyDescent="0.25">
      <c r="A1" s="344" t="s">
        <v>55</v>
      </c>
      <c r="B1" s="344"/>
      <c r="C1" s="344"/>
      <c r="D1" s="344"/>
      <c r="E1" s="344"/>
      <c r="F1" s="344"/>
      <c r="G1" s="344"/>
      <c r="H1" s="344"/>
      <c r="I1" s="344"/>
    </row>
    <row r="2" spans="1:14" ht="24" customHeight="1" thickBot="1" x14ac:dyDescent="0.3">
      <c r="A2" s="345" t="s">
        <v>28</v>
      </c>
      <c r="B2" s="345"/>
      <c r="C2" s="345"/>
      <c r="D2" s="345"/>
      <c r="E2" s="345"/>
      <c r="F2" s="345"/>
      <c r="G2" s="345"/>
      <c r="H2" s="345"/>
      <c r="I2" s="345"/>
    </row>
    <row r="3" spans="1:14" ht="54" customHeight="1" thickBot="1" x14ac:dyDescent="0.3">
      <c r="A3" s="18" t="s">
        <v>24</v>
      </c>
      <c r="B3" s="121" t="s">
        <v>172</v>
      </c>
      <c r="C3" s="121" t="s">
        <v>46</v>
      </c>
      <c r="D3" s="225" t="s">
        <v>77</v>
      </c>
      <c r="E3" s="225" t="s">
        <v>78</v>
      </c>
      <c r="F3" s="121" t="s">
        <v>117</v>
      </c>
      <c r="G3" s="121" t="s">
        <v>118</v>
      </c>
      <c r="H3" s="121" t="s">
        <v>144</v>
      </c>
      <c r="I3" s="279" t="s">
        <v>45</v>
      </c>
    </row>
    <row r="4" spans="1:14" ht="33" customHeight="1" thickBot="1" x14ac:dyDescent="0.3">
      <c r="A4" s="346" t="s">
        <v>7</v>
      </c>
      <c r="B4" s="347"/>
      <c r="C4" s="347"/>
      <c r="D4" s="347"/>
      <c r="E4" s="348"/>
      <c r="F4" s="276">
        <f>F5+F82</f>
        <v>217223</v>
      </c>
      <c r="G4" s="276">
        <f>G5+G82</f>
        <v>262833.49459000002</v>
      </c>
      <c r="H4" s="276">
        <f>H5+H82</f>
        <v>211881.59363000005</v>
      </c>
      <c r="I4" s="89">
        <f>H4/G4</f>
        <v>0.80614380583615874</v>
      </c>
    </row>
    <row r="5" spans="1:14" s="4" customFormat="1" ht="33" customHeight="1" thickBot="1" x14ac:dyDescent="0.3">
      <c r="A5" s="404" t="s">
        <v>137</v>
      </c>
      <c r="B5" s="405"/>
      <c r="C5" s="405"/>
      <c r="D5" s="405"/>
      <c r="E5" s="406"/>
      <c r="F5" s="277">
        <f>F6+F44+F47+F59+F69</f>
        <v>189723</v>
      </c>
      <c r="G5" s="277">
        <f>G6+G44+G47+G59+G69</f>
        <v>212320.49458999999</v>
      </c>
      <c r="H5" s="277">
        <f>H6+H44+H47+H59+H69</f>
        <v>196002.56755000004</v>
      </c>
      <c r="I5" s="90">
        <f t="shared" ref="I5" si="0">H5/G5</f>
        <v>0.92314483313770268</v>
      </c>
      <c r="J5" s="36"/>
      <c r="N5" s="2"/>
    </row>
    <row r="6" spans="1:14" s="4" customFormat="1" ht="31.5" customHeight="1" thickBot="1" x14ac:dyDescent="0.3">
      <c r="A6" s="392" t="s">
        <v>2</v>
      </c>
      <c r="B6" s="21" t="s">
        <v>22</v>
      </c>
      <c r="C6" s="22"/>
      <c r="D6" s="52"/>
      <c r="E6" s="50"/>
      <c r="F6" s="244">
        <f>F7+F11+F19+F26+F29+F37+F40+F41</f>
        <v>164816</v>
      </c>
      <c r="G6" s="244">
        <f t="shared" ref="G6:H6" si="1">G7+G11+G19+G26+G29+G37+G40+G41</f>
        <v>183371.39763999998</v>
      </c>
      <c r="H6" s="244">
        <f t="shared" si="1"/>
        <v>168230.99120000002</v>
      </c>
      <c r="I6" s="129">
        <f t="shared" ref="I6" si="2">H6/G6</f>
        <v>0.91743310769914044</v>
      </c>
      <c r="J6" s="36"/>
    </row>
    <row r="7" spans="1:14" ht="25.5" customHeight="1" thickBot="1" x14ac:dyDescent="0.3">
      <c r="A7" s="393"/>
      <c r="B7" s="380" t="s">
        <v>8</v>
      </c>
      <c r="C7" s="361" t="s">
        <v>49</v>
      </c>
      <c r="D7" s="362"/>
      <c r="E7" s="363"/>
      <c r="F7" s="228">
        <f>F8+F9+F10</f>
        <v>6660</v>
      </c>
      <c r="G7" s="228">
        <f>G8+G9+G10</f>
        <v>456</v>
      </c>
      <c r="H7" s="228">
        <f>H8+H9+H10</f>
        <v>419.42950000000002</v>
      </c>
      <c r="I7" s="130">
        <f>H7/G7</f>
        <v>0.91980153508771934</v>
      </c>
      <c r="N7" s="4"/>
    </row>
    <row r="8" spans="1:14" ht="33" customHeight="1" thickTop="1" x14ac:dyDescent="0.25">
      <c r="A8" s="393"/>
      <c r="B8" s="381"/>
      <c r="C8" s="16" t="s">
        <v>139</v>
      </c>
      <c r="D8" s="122">
        <v>6310</v>
      </c>
      <c r="E8" s="122">
        <v>5163</v>
      </c>
      <c r="F8" s="229">
        <v>160</v>
      </c>
      <c r="G8" s="229">
        <v>160</v>
      </c>
      <c r="H8" s="230">
        <v>124.6378</v>
      </c>
      <c r="I8" s="92">
        <f>H8/G8</f>
        <v>0.77898624999999999</v>
      </c>
      <c r="J8" s="31"/>
    </row>
    <row r="9" spans="1:14" ht="33" customHeight="1" x14ac:dyDescent="0.25">
      <c r="A9" s="393"/>
      <c r="B9" s="381"/>
      <c r="C9" s="167" t="s">
        <v>140</v>
      </c>
      <c r="D9" s="168">
        <v>6399</v>
      </c>
      <c r="E9" s="168">
        <v>5149</v>
      </c>
      <c r="F9" s="231">
        <v>0</v>
      </c>
      <c r="G9" s="231">
        <v>0</v>
      </c>
      <c r="H9" s="232">
        <v>0.1</v>
      </c>
      <c r="I9" s="93">
        <v>0</v>
      </c>
      <c r="J9" s="31"/>
    </row>
    <row r="10" spans="1:14" ht="52.5" customHeight="1" thickBot="1" x14ac:dyDescent="0.3">
      <c r="A10" s="393"/>
      <c r="B10" s="382"/>
      <c r="C10" s="171" t="s">
        <v>59</v>
      </c>
      <c r="D10" s="172">
        <v>3111</v>
      </c>
      <c r="E10" s="172" t="s">
        <v>138</v>
      </c>
      <c r="F10" s="233">
        <v>6500</v>
      </c>
      <c r="G10" s="233">
        <v>296</v>
      </c>
      <c r="H10" s="234">
        <v>294.69170000000003</v>
      </c>
      <c r="I10" s="92">
        <f>H10/G10</f>
        <v>0.99558006756756767</v>
      </c>
    </row>
    <row r="11" spans="1:14" ht="25.5" customHeight="1" thickBot="1" x14ac:dyDescent="0.3">
      <c r="A11" s="393"/>
      <c r="B11" s="380" t="s">
        <v>1</v>
      </c>
      <c r="C11" s="361" t="s">
        <v>50</v>
      </c>
      <c r="D11" s="362"/>
      <c r="E11" s="363"/>
      <c r="F11" s="228">
        <f>F12+F13+F14+F15+F16+F17+F18</f>
        <v>53800</v>
      </c>
      <c r="G11" s="228">
        <f>G12+G13+G14+G15+G16+G17+G18</f>
        <v>57674</v>
      </c>
      <c r="H11" s="228">
        <f>H12+H13+H14+H15+H16+H17+H18</f>
        <v>56797.941220000001</v>
      </c>
      <c r="I11" s="130">
        <f>H11/G11</f>
        <v>0.98481016090439366</v>
      </c>
    </row>
    <row r="12" spans="1:14" ht="33" customHeight="1" thickTop="1" x14ac:dyDescent="0.25">
      <c r="A12" s="393"/>
      <c r="B12" s="381"/>
      <c r="C12" s="16" t="s">
        <v>29</v>
      </c>
      <c r="D12" s="122">
        <v>2219</v>
      </c>
      <c r="E12" s="122" t="s">
        <v>173</v>
      </c>
      <c r="F12" s="229">
        <v>29150</v>
      </c>
      <c r="G12" s="229">
        <v>30461</v>
      </c>
      <c r="H12" s="230">
        <v>30197.514330000002</v>
      </c>
      <c r="I12" s="92">
        <f t="shared" ref="I12:I18" si="3">H12/G12</f>
        <v>0.99135006500114908</v>
      </c>
    </row>
    <row r="13" spans="1:14" ht="52.5" customHeight="1" x14ac:dyDescent="0.25">
      <c r="A13" s="393"/>
      <c r="B13" s="381"/>
      <c r="C13" s="167" t="s">
        <v>30</v>
      </c>
      <c r="D13" s="168">
        <v>3326</v>
      </c>
      <c r="E13" s="168" t="s">
        <v>145</v>
      </c>
      <c r="F13" s="231">
        <v>250</v>
      </c>
      <c r="G13" s="231">
        <v>250</v>
      </c>
      <c r="H13" s="232">
        <v>236.54400000000001</v>
      </c>
      <c r="I13" s="92">
        <f t="shared" si="3"/>
        <v>0.94617600000000002</v>
      </c>
    </row>
    <row r="14" spans="1:14" ht="30" customHeight="1" x14ac:dyDescent="0.25">
      <c r="A14" s="393"/>
      <c r="B14" s="381"/>
      <c r="C14" s="407" t="s">
        <v>53</v>
      </c>
      <c r="D14" s="168">
        <v>3421</v>
      </c>
      <c r="E14" s="168" t="s">
        <v>146</v>
      </c>
      <c r="F14" s="231">
        <v>2110</v>
      </c>
      <c r="G14" s="231">
        <v>1824</v>
      </c>
      <c r="H14" s="232">
        <v>1766.32</v>
      </c>
      <c r="I14" s="92">
        <f t="shared" si="3"/>
        <v>0.96837719298245606</v>
      </c>
    </row>
    <row r="15" spans="1:14" ht="30" customHeight="1" x14ac:dyDescent="0.25">
      <c r="A15" s="393"/>
      <c r="B15" s="381"/>
      <c r="C15" s="396"/>
      <c r="D15" s="168">
        <v>3429</v>
      </c>
      <c r="E15" s="168" t="s">
        <v>146</v>
      </c>
      <c r="F15" s="231">
        <v>750</v>
      </c>
      <c r="G15" s="231">
        <v>750</v>
      </c>
      <c r="H15" s="232">
        <v>659.40638000000001</v>
      </c>
      <c r="I15" s="92">
        <f t="shared" si="3"/>
        <v>0.87920850666666672</v>
      </c>
    </row>
    <row r="16" spans="1:14" ht="30" customHeight="1" x14ac:dyDescent="0.25">
      <c r="A16" s="393"/>
      <c r="B16" s="381"/>
      <c r="C16" s="396"/>
      <c r="D16" s="168">
        <v>3639</v>
      </c>
      <c r="E16" s="168" t="s">
        <v>147</v>
      </c>
      <c r="F16" s="231">
        <v>470</v>
      </c>
      <c r="G16" s="231">
        <v>737</v>
      </c>
      <c r="H16" s="232">
        <v>722.16300000000001</v>
      </c>
      <c r="I16" s="92">
        <f t="shared" si="3"/>
        <v>0.97986838534599729</v>
      </c>
    </row>
    <row r="17" spans="1:12" ht="30" customHeight="1" x14ac:dyDescent="0.25">
      <c r="A17" s="393"/>
      <c r="B17" s="381"/>
      <c r="C17" s="408"/>
      <c r="D17" s="168">
        <v>3745</v>
      </c>
      <c r="E17" s="168" t="s">
        <v>141</v>
      </c>
      <c r="F17" s="231">
        <v>20970</v>
      </c>
      <c r="G17" s="231">
        <v>23547</v>
      </c>
      <c r="H17" s="232">
        <v>23111.003509999999</v>
      </c>
      <c r="I17" s="92">
        <f t="shared" si="3"/>
        <v>0.98148398989255525</v>
      </c>
    </row>
    <row r="18" spans="1:12" ht="30" customHeight="1" thickBot="1" x14ac:dyDescent="0.3">
      <c r="A18" s="393"/>
      <c r="B18" s="382"/>
      <c r="C18" s="173" t="s">
        <v>31</v>
      </c>
      <c r="D18" s="174">
        <v>1014</v>
      </c>
      <c r="E18" s="174">
        <v>5169</v>
      </c>
      <c r="F18" s="235">
        <v>100</v>
      </c>
      <c r="G18" s="235">
        <v>105</v>
      </c>
      <c r="H18" s="236">
        <v>104.99</v>
      </c>
      <c r="I18" s="92">
        <f t="shared" si="3"/>
        <v>0.99990476190476185</v>
      </c>
    </row>
    <row r="19" spans="1:12" ht="25.5" customHeight="1" thickBot="1" x14ac:dyDescent="0.3">
      <c r="A19" s="393"/>
      <c r="B19" s="380" t="s">
        <v>9</v>
      </c>
      <c r="C19" s="361" t="s">
        <v>52</v>
      </c>
      <c r="D19" s="362"/>
      <c r="E19" s="363"/>
      <c r="F19" s="228">
        <f>F20+F21+F22+F23+F24+F25</f>
        <v>10100</v>
      </c>
      <c r="G19" s="228">
        <f>G20+G21+G22+G23+G24+G25</f>
        <v>20468</v>
      </c>
      <c r="H19" s="228">
        <f>H20+H21+H22+H23+H24+H25</f>
        <v>8649.341120000001</v>
      </c>
      <c r="I19" s="130">
        <f t="shared" ref="I19:I26" si="4">H19/G19</f>
        <v>0.4225787140902873</v>
      </c>
    </row>
    <row r="20" spans="1:12" ht="36" customHeight="1" thickTop="1" x14ac:dyDescent="0.25">
      <c r="A20" s="393"/>
      <c r="B20" s="381"/>
      <c r="C20" s="169" t="s">
        <v>161</v>
      </c>
      <c r="D20" s="170">
        <v>2219</v>
      </c>
      <c r="E20" s="170" t="s">
        <v>145</v>
      </c>
      <c r="F20" s="237">
        <v>10069</v>
      </c>
      <c r="G20" s="237">
        <v>9979</v>
      </c>
      <c r="H20" s="238">
        <v>4022.8040299999998</v>
      </c>
      <c r="I20" s="148">
        <f t="shared" si="4"/>
        <v>0.40312696963623607</v>
      </c>
    </row>
    <row r="21" spans="1:12" ht="30" customHeight="1" x14ac:dyDescent="0.25">
      <c r="A21" s="393"/>
      <c r="B21" s="381"/>
      <c r="C21" s="407" t="s">
        <v>162</v>
      </c>
      <c r="D21" s="168">
        <v>3111</v>
      </c>
      <c r="E21" s="168">
        <v>5137</v>
      </c>
      <c r="F21" s="231">
        <v>0</v>
      </c>
      <c r="G21" s="231">
        <v>164</v>
      </c>
      <c r="H21" s="232">
        <v>164.31800000000001</v>
      </c>
      <c r="I21" s="93">
        <f t="shared" si="4"/>
        <v>1.001939024390244</v>
      </c>
    </row>
    <row r="22" spans="1:12" ht="30" customHeight="1" x14ac:dyDescent="0.25">
      <c r="A22" s="393"/>
      <c r="B22" s="381"/>
      <c r="C22" s="396"/>
      <c r="D22" s="168">
        <v>3429</v>
      </c>
      <c r="E22" s="168">
        <v>5169</v>
      </c>
      <c r="F22" s="231">
        <v>0</v>
      </c>
      <c r="G22" s="231">
        <v>50</v>
      </c>
      <c r="H22" s="232">
        <v>50.094999999999999</v>
      </c>
      <c r="I22" s="93">
        <f t="shared" si="4"/>
        <v>1.0019</v>
      </c>
    </row>
    <row r="23" spans="1:12" ht="30" customHeight="1" x14ac:dyDescent="0.25">
      <c r="A23" s="393"/>
      <c r="B23" s="381"/>
      <c r="C23" s="396"/>
      <c r="D23" s="168">
        <v>5299</v>
      </c>
      <c r="E23" s="168">
        <v>5169</v>
      </c>
      <c r="F23" s="231">
        <v>31</v>
      </c>
      <c r="G23" s="231">
        <v>71</v>
      </c>
      <c r="H23" s="232">
        <v>70.495000000000005</v>
      </c>
      <c r="I23" s="93">
        <f t="shared" si="4"/>
        <v>0.99288732394366208</v>
      </c>
    </row>
    <row r="24" spans="1:12" ht="30" customHeight="1" x14ac:dyDescent="0.25">
      <c r="A24" s="393"/>
      <c r="B24" s="381"/>
      <c r="C24" s="408"/>
      <c r="D24" s="168">
        <v>6171</v>
      </c>
      <c r="E24" s="168" t="s">
        <v>145</v>
      </c>
      <c r="F24" s="231">
        <v>0</v>
      </c>
      <c r="G24" s="231">
        <v>4000</v>
      </c>
      <c r="H24" s="232">
        <v>82.763999999999996</v>
      </c>
      <c r="I24" s="93">
        <f t="shared" si="4"/>
        <v>2.0690999999999998E-2</v>
      </c>
    </row>
    <row r="25" spans="1:12" ht="59.25" customHeight="1" thickBot="1" x14ac:dyDescent="0.3">
      <c r="A25" s="393"/>
      <c r="B25" s="382"/>
      <c r="C25" s="171" t="s">
        <v>60</v>
      </c>
      <c r="D25" s="172">
        <v>3111</v>
      </c>
      <c r="E25" s="172" t="s">
        <v>138</v>
      </c>
      <c r="F25" s="233">
        <v>0</v>
      </c>
      <c r="G25" s="233">
        <v>6204</v>
      </c>
      <c r="H25" s="234">
        <v>4258.8650900000002</v>
      </c>
      <c r="I25" s="92">
        <f t="shared" si="4"/>
        <v>0.6864708397807866</v>
      </c>
    </row>
    <row r="26" spans="1:12" ht="25.5" customHeight="1" thickBot="1" x14ac:dyDescent="0.3">
      <c r="A26" s="393"/>
      <c r="B26" s="380" t="s">
        <v>10</v>
      </c>
      <c r="C26" s="361" t="s">
        <v>51</v>
      </c>
      <c r="D26" s="362"/>
      <c r="E26" s="363"/>
      <c r="F26" s="228">
        <f>F27+F28</f>
        <v>747</v>
      </c>
      <c r="G26" s="228">
        <f t="shared" ref="G26:H26" si="5">G27+G28</f>
        <v>776</v>
      </c>
      <c r="H26" s="228">
        <f t="shared" si="5"/>
        <v>703.01599999999996</v>
      </c>
      <c r="I26" s="130">
        <f t="shared" si="4"/>
        <v>0.90594845360824738</v>
      </c>
    </row>
    <row r="27" spans="1:12" ht="51.75" customHeight="1" thickTop="1" x14ac:dyDescent="0.25">
      <c r="A27" s="393"/>
      <c r="B27" s="381"/>
      <c r="C27" s="16" t="s">
        <v>32</v>
      </c>
      <c r="D27" s="122">
        <v>3399</v>
      </c>
      <c r="E27" s="122" t="s">
        <v>174</v>
      </c>
      <c r="F27" s="229">
        <v>577</v>
      </c>
      <c r="G27" s="229">
        <v>606</v>
      </c>
      <c r="H27" s="230">
        <v>558.97699999999998</v>
      </c>
      <c r="I27" s="92">
        <f t="shared" ref="I27:I28" si="6">H27/G27</f>
        <v>0.92240429042904282</v>
      </c>
    </row>
    <row r="28" spans="1:12" ht="47.25" customHeight="1" thickBot="1" x14ac:dyDescent="0.3">
      <c r="A28" s="394"/>
      <c r="B28" s="382"/>
      <c r="C28" s="163" t="s">
        <v>33</v>
      </c>
      <c r="D28" s="164">
        <v>3632</v>
      </c>
      <c r="E28" s="164">
        <v>5192</v>
      </c>
      <c r="F28" s="239">
        <v>170</v>
      </c>
      <c r="G28" s="239">
        <v>170</v>
      </c>
      <c r="H28" s="240">
        <v>144.03899999999999</v>
      </c>
      <c r="I28" s="96">
        <f t="shared" si="6"/>
        <v>0.84728823529411756</v>
      </c>
    </row>
    <row r="29" spans="1:12" ht="30" customHeight="1" thickBot="1" x14ac:dyDescent="0.3">
      <c r="A29" s="392" t="s">
        <v>2</v>
      </c>
      <c r="B29" s="358" t="s">
        <v>11</v>
      </c>
      <c r="C29" s="386" t="s">
        <v>48</v>
      </c>
      <c r="D29" s="387"/>
      <c r="E29" s="388"/>
      <c r="F29" s="241">
        <f>F30+F31+F32+F33+F34+F35+F36</f>
        <v>87483</v>
      </c>
      <c r="G29" s="241">
        <f t="shared" ref="G29:H29" si="7">G30+G31+G32+G33+G34+G35+G36</f>
        <v>97606.397639999996</v>
      </c>
      <c r="H29" s="241">
        <f t="shared" si="7"/>
        <v>95746.517199999987</v>
      </c>
      <c r="I29" s="130">
        <f>H29/G29</f>
        <v>0.98094509699190235</v>
      </c>
    </row>
    <row r="30" spans="1:12" ht="187.5" customHeight="1" thickTop="1" x14ac:dyDescent="0.25">
      <c r="A30" s="393"/>
      <c r="B30" s="359"/>
      <c r="C30" s="16" t="s">
        <v>165</v>
      </c>
      <c r="D30" s="122">
        <v>6171</v>
      </c>
      <c r="E30" s="122" t="s">
        <v>164</v>
      </c>
      <c r="F30" s="229">
        <v>76083</v>
      </c>
      <c r="G30" s="229">
        <v>84285.759999999995</v>
      </c>
      <c r="H30" s="230">
        <v>83271.409929999994</v>
      </c>
      <c r="I30" s="92">
        <f t="shared" ref="I30:I33" si="8">H30/G30</f>
        <v>0.98796534467981301</v>
      </c>
      <c r="L30" s="132"/>
    </row>
    <row r="31" spans="1:12" ht="50.25" customHeight="1" x14ac:dyDescent="0.25">
      <c r="A31" s="393"/>
      <c r="B31" s="359"/>
      <c r="C31" s="167" t="s">
        <v>40</v>
      </c>
      <c r="D31" s="168">
        <v>2229</v>
      </c>
      <c r="E31" s="168">
        <v>5169</v>
      </c>
      <c r="F31" s="231">
        <v>30</v>
      </c>
      <c r="G31" s="231">
        <v>40</v>
      </c>
      <c r="H31" s="232">
        <v>37.631</v>
      </c>
      <c r="I31" s="92">
        <f t="shared" si="8"/>
        <v>0.94077500000000003</v>
      </c>
    </row>
    <row r="32" spans="1:12" ht="66" customHeight="1" x14ac:dyDescent="0.25">
      <c r="A32" s="393"/>
      <c r="B32" s="359"/>
      <c r="C32" s="167" t="s">
        <v>39</v>
      </c>
      <c r="D32" s="168">
        <v>3429</v>
      </c>
      <c r="E32" s="168" t="s">
        <v>160</v>
      </c>
      <c r="F32" s="231">
        <v>2020</v>
      </c>
      <c r="G32" s="231">
        <v>2742.3626399999998</v>
      </c>
      <c r="H32" s="232">
        <v>2666.9812200000001</v>
      </c>
      <c r="I32" s="92">
        <f t="shared" si="8"/>
        <v>0.97251223492455408</v>
      </c>
    </row>
    <row r="33" spans="1:14" ht="90" customHeight="1" x14ac:dyDescent="0.25">
      <c r="A33" s="393"/>
      <c r="B33" s="359"/>
      <c r="C33" s="16" t="s">
        <v>43</v>
      </c>
      <c r="D33" s="122">
        <v>6112</v>
      </c>
      <c r="E33" s="122" t="s">
        <v>159</v>
      </c>
      <c r="F33" s="229">
        <v>8950</v>
      </c>
      <c r="G33" s="229">
        <v>9000</v>
      </c>
      <c r="H33" s="230">
        <v>7782.3888699999998</v>
      </c>
      <c r="I33" s="92">
        <f t="shared" si="8"/>
        <v>0.86470987444444447</v>
      </c>
    </row>
    <row r="34" spans="1:14" ht="64.5" customHeight="1" x14ac:dyDescent="0.25">
      <c r="A34" s="393"/>
      <c r="B34" s="359"/>
      <c r="C34" s="167" t="s">
        <v>44</v>
      </c>
      <c r="D34" s="168">
        <v>3639</v>
      </c>
      <c r="E34" s="168" t="s">
        <v>156</v>
      </c>
      <c r="F34" s="231">
        <v>400</v>
      </c>
      <c r="G34" s="231">
        <v>500</v>
      </c>
      <c r="H34" s="232">
        <v>461.19056</v>
      </c>
      <c r="I34" s="93">
        <f t="shared" ref="I34:I36" si="9">H34/G34</f>
        <v>0.92238112000000005</v>
      </c>
    </row>
    <row r="35" spans="1:14" ht="93" customHeight="1" x14ac:dyDescent="0.25">
      <c r="A35" s="393"/>
      <c r="B35" s="359"/>
      <c r="C35" s="167" t="s">
        <v>154</v>
      </c>
      <c r="D35" s="168">
        <v>6114</v>
      </c>
      <c r="E35" s="168" t="s">
        <v>153</v>
      </c>
      <c r="F35" s="231">
        <v>0</v>
      </c>
      <c r="G35" s="231">
        <v>1008.275</v>
      </c>
      <c r="H35" s="232">
        <v>1492.26962</v>
      </c>
      <c r="I35" s="93">
        <f t="shared" si="9"/>
        <v>1.4800224343557067</v>
      </c>
      <c r="L35" s="132"/>
    </row>
    <row r="36" spans="1:14" ht="36" customHeight="1" thickBot="1" x14ac:dyDescent="0.3">
      <c r="A36" s="393"/>
      <c r="B36" s="360"/>
      <c r="C36" s="163" t="s">
        <v>155</v>
      </c>
      <c r="D36" s="164">
        <v>6118</v>
      </c>
      <c r="E36" s="164" t="s">
        <v>148</v>
      </c>
      <c r="F36" s="239">
        <v>0</v>
      </c>
      <c r="G36" s="239">
        <v>30</v>
      </c>
      <c r="H36" s="240">
        <v>34.646000000000001</v>
      </c>
      <c r="I36" s="92">
        <f t="shared" si="9"/>
        <v>1.1548666666666667</v>
      </c>
    </row>
    <row r="37" spans="1:14" ht="30" customHeight="1" thickBot="1" x14ac:dyDescent="0.3">
      <c r="A37" s="393"/>
      <c r="B37" s="380" t="s">
        <v>57</v>
      </c>
      <c r="C37" s="361" t="s">
        <v>150</v>
      </c>
      <c r="D37" s="362"/>
      <c r="E37" s="363"/>
      <c r="F37" s="228">
        <f>F38+F39</f>
        <v>2950</v>
      </c>
      <c r="G37" s="228">
        <f t="shared" ref="G37:H37" si="10">G38+G39</f>
        <v>3150</v>
      </c>
      <c r="H37" s="228">
        <f t="shared" si="10"/>
        <v>2754.23675</v>
      </c>
      <c r="I37" s="130">
        <f>H37/G37</f>
        <v>0.87436087301587306</v>
      </c>
    </row>
    <row r="38" spans="1:14" ht="34.5" customHeight="1" thickTop="1" x14ac:dyDescent="0.25">
      <c r="A38" s="393"/>
      <c r="B38" s="381"/>
      <c r="C38" s="167" t="s">
        <v>41</v>
      </c>
      <c r="D38" s="168">
        <v>3349</v>
      </c>
      <c r="E38" s="168" t="s">
        <v>148</v>
      </c>
      <c r="F38" s="231">
        <v>1200</v>
      </c>
      <c r="G38" s="231">
        <v>1300</v>
      </c>
      <c r="H38" s="232">
        <v>1140.335</v>
      </c>
      <c r="I38" s="92">
        <f t="shared" ref="I38:I39" si="11">H38/G38</f>
        <v>0.87718076923076926</v>
      </c>
    </row>
    <row r="39" spans="1:14" ht="47.25" customHeight="1" thickBot="1" x14ac:dyDescent="0.3">
      <c r="A39" s="393"/>
      <c r="B39" s="382"/>
      <c r="C39" s="167" t="s">
        <v>42</v>
      </c>
      <c r="D39" s="168">
        <v>3399</v>
      </c>
      <c r="E39" s="168" t="s">
        <v>149</v>
      </c>
      <c r="F39" s="231">
        <v>1750</v>
      </c>
      <c r="G39" s="231">
        <v>1850</v>
      </c>
      <c r="H39" s="231">
        <v>1613.90175</v>
      </c>
      <c r="I39" s="92">
        <f t="shared" si="11"/>
        <v>0.8723793243243243</v>
      </c>
    </row>
    <row r="40" spans="1:14" ht="93" customHeight="1" thickBot="1" x14ac:dyDescent="0.3">
      <c r="A40" s="393"/>
      <c r="B40" s="15" t="s">
        <v>25</v>
      </c>
      <c r="C40" s="165" t="s">
        <v>47</v>
      </c>
      <c r="D40" s="166">
        <v>5512</v>
      </c>
      <c r="E40" s="166" t="s">
        <v>157</v>
      </c>
      <c r="F40" s="242">
        <v>1100</v>
      </c>
      <c r="G40" s="242">
        <v>1100</v>
      </c>
      <c r="H40" s="243">
        <v>1038.1768099999999</v>
      </c>
      <c r="I40" s="133">
        <f t="shared" ref="I40:I47" si="12">H40/G40</f>
        <v>0.94379709999999994</v>
      </c>
    </row>
    <row r="41" spans="1:14" ht="25.5" customHeight="1" thickBot="1" x14ac:dyDescent="0.3">
      <c r="A41" s="393"/>
      <c r="B41" s="389" t="s">
        <v>19</v>
      </c>
      <c r="C41" s="361" t="s">
        <v>151</v>
      </c>
      <c r="D41" s="362"/>
      <c r="E41" s="363"/>
      <c r="F41" s="228">
        <f>F42+F43</f>
        <v>1976</v>
      </c>
      <c r="G41" s="228">
        <f t="shared" ref="G41:H41" si="13">G42+G43</f>
        <v>2141</v>
      </c>
      <c r="H41" s="228">
        <f t="shared" si="13"/>
        <v>2122.3326000000002</v>
      </c>
      <c r="I41" s="130">
        <f t="shared" si="12"/>
        <v>0.9912809901914994</v>
      </c>
    </row>
    <row r="42" spans="1:14" ht="36" customHeight="1" thickTop="1" x14ac:dyDescent="0.25">
      <c r="A42" s="393"/>
      <c r="B42" s="390"/>
      <c r="C42" s="16"/>
      <c r="D42" s="122">
        <v>6112</v>
      </c>
      <c r="E42" s="122" t="s">
        <v>152</v>
      </c>
      <c r="F42" s="229">
        <v>46</v>
      </c>
      <c r="G42" s="229">
        <v>36</v>
      </c>
      <c r="H42" s="230">
        <v>30.85107</v>
      </c>
      <c r="I42" s="148">
        <f t="shared" si="12"/>
        <v>0.8569741666666667</v>
      </c>
    </row>
    <row r="43" spans="1:14" ht="39" customHeight="1" thickBot="1" x14ac:dyDescent="0.3">
      <c r="A43" s="394"/>
      <c r="B43" s="391"/>
      <c r="C43" s="163"/>
      <c r="D43" s="164">
        <v>6171</v>
      </c>
      <c r="E43" s="164" t="s">
        <v>158</v>
      </c>
      <c r="F43" s="239">
        <v>1930</v>
      </c>
      <c r="G43" s="239">
        <v>2105</v>
      </c>
      <c r="H43" s="240">
        <v>2091.48153</v>
      </c>
      <c r="I43" s="96">
        <f t="shared" si="12"/>
        <v>0.99357792399049882</v>
      </c>
      <c r="L43" s="132"/>
    </row>
    <row r="44" spans="1:14" ht="31.5" customHeight="1" thickBot="1" x14ac:dyDescent="0.3">
      <c r="A44" s="358" t="s">
        <v>54</v>
      </c>
      <c r="B44" s="21" t="s">
        <v>22</v>
      </c>
      <c r="C44" s="22"/>
      <c r="D44" s="123"/>
      <c r="E44" s="124"/>
      <c r="F44" s="244">
        <f>F45+F46</f>
        <v>12</v>
      </c>
      <c r="G44" s="244">
        <f>G45+G46</f>
        <v>480</v>
      </c>
      <c r="H44" s="244">
        <f>H45+H46</f>
        <v>37.902000000000001</v>
      </c>
      <c r="I44" s="129">
        <f t="shared" si="12"/>
        <v>7.8962500000000005E-2</v>
      </c>
      <c r="J44" s="31"/>
    </row>
    <row r="45" spans="1:14" ht="33" customHeight="1" x14ac:dyDescent="0.25">
      <c r="A45" s="359"/>
      <c r="B45" s="49" t="s">
        <v>8</v>
      </c>
      <c r="C45" s="158" t="s">
        <v>56</v>
      </c>
      <c r="D45" s="136">
        <v>6399</v>
      </c>
      <c r="E45" s="159">
        <v>5909</v>
      </c>
      <c r="F45" s="245">
        <v>12</v>
      </c>
      <c r="G45" s="245">
        <v>468</v>
      </c>
      <c r="H45" s="246">
        <v>37.902000000000001</v>
      </c>
      <c r="I45" s="94">
        <f t="shared" si="12"/>
        <v>8.0987179487179484E-2</v>
      </c>
      <c r="J45" s="31"/>
    </row>
    <row r="46" spans="1:14" ht="66" customHeight="1" thickBot="1" x14ac:dyDescent="0.3">
      <c r="A46" s="360"/>
      <c r="B46" s="34" t="s">
        <v>9</v>
      </c>
      <c r="C46" s="160" t="s">
        <v>56</v>
      </c>
      <c r="D46" s="161">
        <v>3111</v>
      </c>
      <c r="E46" s="162">
        <v>5909</v>
      </c>
      <c r="F46" s="239">
        <v>0</v>
      </c>
      <c r="G46" s="239">
        <v>12</v>
      </c>
      <c r="H46" s="240">
        <v>0</v>
      </c>
      <c r="I46" s="96">
        <v>0</v>
      </c>
      <c r="J46" s="31"/>
    </row>
    <row r="47" spans="1:14" s="7" customFormat="1" ht="31.5" customHeight="1" thickBot="1" x14ac:dyDescent="0.3">
      <c r="A47" s="383" t="s">
        <v>20</v>
      </c>
      <c r="B47" s="21" t="s">
        <v>21</v>
      </c>
      <c r="C47" s="22"/>
      <c r="D47" s="123"/>
      <c r="E47" s="124"/>
      <c r="F47" s="247">
        <f>F48+F49+F50+F51+F52+F53+F54+F55+F56+F57+F58</f>
        <v>12609</v>
      </c>
      <c r="G47" s="247">
        <f>G48+G49+G50+G51+G52+G53+G54+G55+G56+G57+G58</f>
        <v>15760.139949999999</v>
      </c>
      <c r="H47" s="247">
        <f>H48+H49+H50+H51+H52+H53+H54+H55+H56+H57+H58</f>
        <v>15760.139949999999</v>
      </c>
      <c r="I47" s="91">
        <f t="shared" si="12"/>
        <v>1</v>
      </c>
      <c r="J47" s="38"/>
      <c r="N47" s="2"/>
    </row>
    <row r="48" spans="1:14" s="7" customFormat="1" ht="27" customHeight="1" x14ac:dyDescent="0.25">
      <c r="A48" s="384"/>
      <c r="B48" s="321" t="s">
        <v>90</v>
      </c>
      <c r="C48" s="322"/>
      <c r="D48" s="157">
        <v>3111</v>
      </c>
      <c r="E48" s="157" t="s">
        <v>101</v>
      </c>
      <c r="F48" s="248">
        <v>436</v>
      </c>
      <c r="G48" s="248">
        <v>672.76959999999997</v>
      </c>
      <c r="H48" s="249">
        <v>672.76959999999997</v>
      </c>
      <c r="I48" s="94">
        <f t="shared" ref="I48:I69" si="14">H48/G48</f>
        <v>1</v>
      </c>
    </row>
    <row r="49" spans="1:14" s="7" customFormat="1" ht="27" customHeight="1" x14ac:dyDescent="0.25">
      <c r="A49" s="384"/>
      <c r="B49" s="323" t="s">
        <v>91</v>
      </c>
      <c r="C49" s="324"/>
      <c r="D49" s="126">
        <v>3111</v>
      </c>
      <c r="E49" s="126" t="s">
        <v>101</v>
      </c>
      <c r="F49" s="250">
        <v>1290</v>
      </c>
      <c r="G49" s="250">
        <v>1698.0668000000001</v>
      </c>
      <c r="H49" s="251">
        <v>1698.0668000000001</v>
      </c>
      <c r="I49" s="92">
        <f t="shared" si="14"/>
        <v>1</v>
      </c>
    </row>
    <row r="50" spans="1:14" s="7" customFormat="1" ht="27" customHeight="1" x14ac:dyDescent="0.25">
      <c r="A50" s="384"/>
      <c r="B50" s="323" t="s">
        <v>92</v>
      </c>
      <c r="C50" s="324"/>
      <c r="D50" s="149">
        <v>3111</v>
      </c>
      <c r="E50" s="149" t="s">
        <v>101</v>
      </c>
      <c r="F50" s="252">
        <v>847</v>
      </c>
      <c r="G50" s="252">
        <v>1077.7919999999999</v>
      </c>
      <c r="H50" s="253">
        <v>1077.7919999999999</v>
      </c>
      <c r="I50" s="93">
        <f t="shared" si="14"/>
        <v>1</v>
      </c>
    </row>
    <row r="51" spans="1:14" s="7" customFormat="1" ht="27" customHeight="1" x14ac:dyDescent="0.25">
      <c r="A51" s="384"/>
      <c r="B51" s="323" t="s">
        <v>93</v>
      </c>
      <c r="C51" s="324"/>
      <c r="D51" s="149">
        <v>3111</v>
      </c>
      <c r="E51" s="149" t="s">
        <v>101</v>
      </c>
      <c r="F51" s="252">
        <v>1127</v>
      </c>
      <c r="G51" s="252">
        <v>1183</v>
      </c>
      <c r="H51" s="253">
        <v>1183</v>
      </c>
      <c r="I51" s="93">
        <f t="shared" si="14"/>
        <v>1</v>
      </c>
    </row>
    <row r="52" spans="1:14" s="7" customFormat="1" ht="27" customHeight="1" x14ac:dyDescent="0.25">
      <c r="A52" s="384"/>
      <c r="B52" s="323" t="s">
        <v>94</v>
      </c>
      <c r="C52" s="324"/>
      <c r="D52" s="149">
        <v>3111</v>
      </c>
      <c r="E52" s="149" t="s">
        <v>101</v>
      </c>
      <c r="F52" s="252">
        <v>808</v>
      </c>
      <c r="G52" s="252">
        <v>996.69680000000005</v>
      </c>
      <c r="H52" s="253">
        <v>996.69680000000005</v>
      </c>
      <c r="I52" s="93">
        <f t="shared" si="14"/>
        <v>1</v>
      </c>
    </row>
    <row r="53" spans="1:14" s="7" customFormat="1" ht="27" customHeight="1" x14ac:dyDescent="0.25">
      <c r="A53" s="384"/>
      <c r="B53" s="323" t="s">
        <v>95</v>
      </c>
      <c r="C53" s="324"/>
      <c r="D53" s="149">
        <v>3111</v>
      </c>
      <c r="E53" s="149" t="s">
        <v>101</v>
      </c>
      <c r="F53" s="252">
        <v>548</v>
      </c>
      <c r="G53" s="252">
        <v>777.44320000000005</v>
      </c>
      <c r="H53" s="253">
        <v>777.44320000000005</v>
      </c>
      <c r="I53" s="93">
        <f t="shared" si="14"/>
        <v>1</v>
      </c>
    </row>
    <row r="54" spans="1:14" s="7" customFormat="1" ht="27" customHeight="1" x14ac:dyDescent="0.25">
      <c r="A54" s="384"/>
      <c r="B54" s="323" t="s">
        <v>96</v>
      </c>
      <c r="C54" s="324"/>
      <c r="D54" s="149">
        <v>3111</v>
      </c>
      <c r="E54" s="149" t="s">
        <v>101</v>
      </c>
      <c r="F54" s="252">
        <v>1725</v>
      </c>
      <c r="G54" s="252">
        <v>1815</v>
      </c>
      <c r="H54" s="253">
        <v>1815</v>
      </c>
      <c r="I54" s="93">
        <f t="shared" si="14"/>
        <v>1</v>
      </c>
    </row>
    <row r="55" spans="1:14" s="7" customFormat="1" ht="27" customHeight="1" x14ac:dyDescent="0.25">
      <c r="A55" s="384"/>
      <c r="B55" s="323" t="s">
        <v>97</v>
      </c>
      <c r="C55" s="324"/>
      <c r="D55" s="149">
        <v>3111</v>
      </c>
      <c r="E55" s="149" t="s">
        <v>101</v>
      </c>
      <c r="F55" s="252">
        <v>1458</v>
      </c>
      <c r="G55" s="252">
        <v>1535</v>
      </c>
      <c r="H55" s="253">
        <v>1535</v>
      </c>
      <c r="I55" s="93">
        <f t="shared" si="14"/>
        <v>1</v>
      </c>
    </row>
    <row r="56" spans="1:14" s="7" customFormat="1" ht="27" customHeight="1" x14ac:dyDescent="0.25">
      <c r="A56" s="384"/>
      <c r="B56" s="323" t="s">
        <v>98</v>
      </c>
      <c r="C56" s="324"/>
      <c r="D56" s="149">
        <v>3111</v>
      </c>
      <c r="E56" s="149" t="s">
        <v>101</v>
      </c>
      <c r="F56" s="252">
        <v>1224</v>
      </c>
      <c r="G56" s="252">
        <v>1980.2363499999999</v>
      </c>
      <c r="H56" s="253">
        <v>1980.2363499999999</v>
      </c>
      <c r="I56" s="93">
        <f t="shared" si="14"/>
        <v>1</v>
      </c>
    </row>
    <row r="57" spans="1:14" s="7" customFormat="1" ht="27" customHeight="1" x14ac:dyDescent="0.25">
      <c r="A57" s="384"/>
      <c r="B57" s="323" t="s">
        <v>99</v>
      </c>
      <c r="C57" s="324"/>
      <c r="D57" s="149">
        <v>3111</v>
      </c>
      <c r="E57" s="149" t="s">
        <v>101</v>
      </c>
      <c r="F57" s="252">
        <v>1991</v>
      </c>
      <c r="G57" s="252">
        <v>2520.3303999999998</v>
      </c>
      <c r="H57" s="253">
        <v>2520.3303999999998</v>
      </c>
      <c r="I57" s="93">
        <f t="shared" si="14"/>
        <v>1</v>
      </c>
    </row>
    <row r="58" spans="1:14" ht="27" customHeight="1" thickBot="1" x14ac:dyDescent="0.3">
      <c r="A58" s="385"/>
      <c r="B58" s="399" t="s">
        <v>100</v>
      </c>
      <c r="C58" s="400"/>
      <c r="D58" s="126">
        <v>3111</v>
      </c>
      <c r="E58" s="126" t="s">
        <v>101</v>
      </c>
      <c r="F58" s="254">
        <v>1155</v>
      </c>
      <c r="G58" s="254">
        <v>1503.8047999999999</v>
      </c>
      <c r="H58" s="255">
        <v>1503.8047999999999</v>
      </c>
      <c r="I58" s="92">
        <f t="shared" si="14"/>
        <v>1</v>
      </c>
      <c r="N58" s="7"/>
    </row>
    <row r="59" spans="1:14" s="3" customFormat="1" ht="31.5" customHeight="1" thickBot="1" x14ac:dyDescent="0.3">
      <c r="A59" s="358" t="s">
        <v>5</v>
      </c>
      <c r="B59" s="327" t="s">
        <v>21</v>
      </c>
      <c r="C59" s="331"/>
      <c r="D59" s="331"/>
      <c r="E59" s="328"/>
      <c r="F59" s="256">
        <f>F60+F61+F62+F63+F64+F65+F66+F67+F68</f>
        <v>10400</v>
      </c>
      <c r="G59" s="256">
        <f t="shared" ref="G59:H59" si="15">G60+G61+G62+G63+G64+G65+G66+G67+G68</f>
        <v>10828</v>
      </c>
      <c r="H59" s="256">
        <f t="shared" si="15"/>
        <v>10341.588400000001</v>
      </c>
      <c r="I59" s="91">
        <f t="shared" si="14"/>
        <v>0.95507835241965278</v>
      </c>
      <c r="J59" s="37"/>
      <c r="N59" s="2"/>
    </row>
    <row r="60" spans="1:14" s="3" customFormat="1" ht="30" customHeight="1" x14ac:dyDescent="0.25">
      <c r="A60" s="359"/>
      <c r="B60" s="372" t="s">
        <v>8</v>
      </c>
      <c r="C60" s="395" t="s">
        <v>62</v>
      </c>
      <c r="D60" s="136">
        <v>3319</v>
      </c>
      <c r="E60" s="137" t="s">
        <v>171</v>
      </c>
      <c r="F60" s="245">
        <v>0</v>
      </c>
      <c r="G60" s="245">
        <v>373</v>
      </c>
      <c r="H60" s="246">
        <v>373</v>
      </c>
      <c r="I60" s="94">
        <f t="shared" si="14"/>
        <v>1</v>
      </c>
      <c r="J60" s="37"/>
      <c r="N60" s="2"/>
    </row>
    <row r="61" spans="1:14" s="3" customFormat="1" ht="40.5" customHeight="1" x14ac:dyDescent="0.25">
      <c r="A61" s="359"/>
      <c r="B61" s="373"/>
      <c r="C61" s="396"/>
      <c r="D61" s="138">
        <v>3399</v>
      </c>
      <c r="E61" s="139" t="s">
        <v>170</v>
      </c>
      <c r="F61" s="231">
        <v>1600</v>
      </c>
      <c r="G61" s="231">
        <v>1995</v>
      </c>
      <c r="H61" s="232">
        <v>1957.9674</v>
      </c>
      <c r="I61" s="93">
        <f t="shared" si="14"/>
        <v>0.98143729323308271</v>
      </c>
      <c r="J61" s="37"/>
      <c r="N61" s="2"/>
    </row>
    <row r="62" spans="1:14" s="3" customFormat="1" ht="37.5" customHeight="1" x14ac:dyDescent="0.25">
      <c r="A62" s="359"/>
      <c r="B62" s="373"/>
      <c r="C62" s="396"/>
      <c r="D62" s="138">
        <v>3419</v>
      </c>
      <c r="E62" s="139" t="s">
        <v>168</v>
      </c>
      <c r="F62" s="231">
        <v>500</v>
      </c>
      <c r="G62" s="231">
        <v>560</v>
      </c>
      <c r="H62" s="232">
        <v>539.15800000000002</v>
      </c>
      <c r="I62" s="93">
        <f t="shared" si="14"/>
        <v>0.96278214285714292</v>
      </c>
      <c r="J62" s="37"/>
      <c r="L62" s="134"/>
      <c r="N62" s="2"/>
    </row>
    <row r="63" spans="1:14" s="3" customFormat="1" ht="37.5" customHeight="1" x14ac:dyDescent="0.25">
      <c r="A63" s="359"/>
      <c r="B63" s="373"/>
      <c r="C63" s="396"/>
      <c r="D63" s="138">
        <v>3429</v>
      </c>
      <c r="E63" s="139" t="s">
        <v>167</v>
      </c>
      <c r="F63" s="231">
        <v>3000</v>
      </c>
      <c r="G63" s="231">
        <v>4065</v>
      </c>
      <c r="H63" s="232">
        <v>4011.22</v>
      </c>
      <c r="I63" s="93">
        <f t="shared" si="14"/>
        <v>0.986769987699877</v>
      </c>
      <c r="J63" s="37"/>
      <c r="L63" s="134"/>
      <c r="N63" s="2"/>
    </row>
    <row r="64" spans="1:14" s="3" customFormat="1" ht="37.5" customHeight="1" x14ac:dyDescent="0.25">
      <c r="A64" s="359"/>
      <c r="B64" s="373"/>
      <c r="C64" s="396"/>
      <c r="D64" s="138">
        <v>3549</v>
      </c>
      <c r="E64" s="139" t="s">
        <v>175</v>
      </c>
      <c r="F64" s="231">
        <v>600</v>
      </c>
      <c r="G64" s="231">
        <v>635</v>
      </c>
      <c r="H64" s="232">
        <v>593</v>
      </c>
      <c r="I64" s="93">
        <f t="shared" si="14"/>
        <v>0.93385826771653546</v>
      </c>
      <c r="J64" s="37"/>
      <c r="L64" s="134"/>
      <c r="N64" s="2"/>
    </row>
    <row r="65" spans="1:14" s="3" customFormat="1" ht="27" customHeight="1" x14ac:dyDescent="0.25">
      <c r="A65" s="359"/>
      <c r="B65" s="373"/>
      <c r="C65" s="396"/>
      <c r="D65" s="138">
        <v>4371</v>
      </c>
      <c r="E65" s="139">
        <v>5222</v>
      </c>
      <c r="F65" s="231">
        <v>0</v>
      </c>
      <c r="G65" s="231">
        <v>15</v>
      </c>
      <c r="H65" s="232">
        <v>15</v>
      </c>
      <c r="I65" s="93">
        <f t="shared" si="14"/>
        <v>1</v>
      </c>
      <c r="J65" s="37"/>
      <c r="L65" s="134"/>
      <c r="N65" s="2"/>
    </row>
    <row r="66" spans="1:14" s="3" customFormat="1" ht="37.5" customHeight="1" x14ac:dyDescent="0.25">
      <c r="A66" s="359"/>
      <c r="B66" s="373"/>
      <c r="C66" s="396"/>
      <c r="D66" s="138">
        <v>4379</v>
      </c>
      <c r="E66" s="139" t="s">
        <v>169</v>
      </c>
      <c r="F66" s="231">
        <v>2300</v>
      </c>
      <c r="G66" s="231">
        <v>2410</v>
      </c>
      <c r="H66" s="232">
        <v>2386.7429999999999</v>
      </c>
      <c r="I66" s="93">
        <f t="shared" ref="I66:I67" si="16">H66/G66</f>
        <v>0.99034979253112032</v>
      </c>
      <c r="J66" s="37"/>
      <c r="L66" s="134"/>
      <c r="N66" s="2"/>
    </row>
    <row r="67" spans="1:14" s="3" customFormat="1" ht="27.75" customHeight="1" x14ac:dyDescent="0.25">
      <c r="A67" s="359"/>
      <c r="B67" s="373"/>
      <c r="C67" s="396"/>
      <c r="D67" s="138">
        <v>5311</v>
      </c>
      <c r="E67" s="139">
        <v>5319</v>
      </c>
      <c r="F67" s="231">
        <v>0</v>
      </c>
      <c r="G67" s="231">
        <v>500</v>
      </c>
      <c r="H67" s="232">
        <v>200</v>
      </c>
      <c r="I67" s="93">
        <f t="shared" si="16"/>
        <v>0.4</v>
      </c>
      <c r="J67" s="37"/>
      <c r="L67" s="134"/>
      <c r="N67" s="2"/>
    </row>
    <row r="68" spans="1:14" s="3" customFormat="1" ht="37.5" customHeight="1" thickBot="1" x14ac:dyDescent="0.3">
      <c r="A68" s="360"/>
      <c r="B68" s="373"/>
      <c r="C68" s="396"/>
      <c r="D68" s="140">
        <v>6409</v>
      </c>
      <c r="E68" s="141" t="s">
        <v>176</v>
      </c>
      <c r="F68" s="257">
        <v>2400</v>
      </c>
      <c r="G68" s="257">
        <v>275</v>
      </c>
      <c r="H68" s="258">
        <v>265.5</v>
      </c>
      <c r="I68" s="156">
        <f t="shared" si="14"/>
        <v>0.96545454545454545</v>
      </c>
      <c r="J68" s="37"/>
      <c r="L68" s="134"/>
      <c r="N68" s="2"/>
    </row>
    <row r="69" spans="1:14" s="1" customFormat="1" ht="31.5" customHeight="1" thickBot="1" x14ac:dyDescent="0.3">
      <c r="A69" s="383" t="s">
        <v>3</v>
      </c>
      <c r="B69" s="335" t="s">
        <v>21</v>
      </c>
      <c r="C69" s="349"/>
      <c r="D69" s="349"/>
      <c r="E69" s="336"/>
      <c r="F69" s="256">
        <f>F70+F71+F72+F75+F79</f>
        <v>1886</v>
      </c>
      <c r="G69" s="256">
        <f t="shared" ref="G69:H69" si="17">G70+G71+G72+G75+G79</f>
        <v>1880.9569999999999</v>
      </c>
      <c r="H69" s="256">
        <f t="shared" si="17"/>
        <v>1631.9459999999999</v>
      </c>
      <c r="I69" s="91">
        <f t="shared" si="14"/>
        <v>0.86761473016129553</v>
      </c>
      <c r="L69" s="135"/>
      <c r="N69" s="3"/>
    </row>
    <row r="70" spans="1:14" ht="44.25" customHeight="1" thickBot="1" x14ac:dyDescent="0.3">
      <c r="A70" s="384"/>
      <c r="B70" s="155" t="s">
        <v>1</v>
      </c>
      <c r="C70" s="144" t="s">
        <v>34</v>
      </c>
      <c r="D70" s="145">
        <v>2219</v>
      </c>
      <c r="E70" s="145">
        <v>5429</v>
      </c>
      <c r="F70" s="259">
        <v>100</v>
      </c>
      <c r="G70" s="259">
        <v>100</v>
      </c>
      <c r="H70" s="260">
        <v>10</v>
      </c>
      <c r="I70" s="94">
        <f t="shared" ref="I70:I83" si="18">H70/G70</f>
        <v>0.1</v>
      </c>
      <c r="N70" s="1"/>
    </row>
    <row r="71" spans="1:14" ht="58.5" customHeight="1" thickBot="1" x14ac:dyDescent="0.3">
      <c r="A71" s="385"/>
      <c r="B71" s="17" t="s">
        <v>10</v>
      </c>
      <c r="C71" s="144" t="s">
        <v>32</v>
      </c>
      <c r="D71" s="145">
        <v>3399</v>
      </c>
      <c r="E71" s="145">
        <v>5499</v>
      </c>
      <c r="F71" s="259">
        <v>170</v>
      </c>
      <c r="G71" s="259">
        <v>141</v>
      </c>
      <c r="H71" s="260">
        <v>138.34</v>
      </c>
      <c r="I71" s="133">
        <f t="shared" si="18"/>
        <v>0.98113475177304965</v>
      </c>
    </row>
    <row r="72" spans="1:14" ht="25.5" customHeight="1" thickBot="1" x14ac:dyDescent="0.3">
      <c r="A72" s="384" t="s">
        <v>3</v>
      </c>
      <c r="B72" s="367" t="s">
        <v>11</v>
      </c>
      <c r="C72" s="377" t="s">
        <v>48</v>
      </c>
      <c r="D72" s="378"/>
      <c r="E72" s="379"/>
      <c r="F72" s="261">
        <f>F73+F74</f>
        <v>260</v>
      </c>
      <c r="G72" s="261">
        <f t="shared" ref="G72:H72" si="19">G73+G74</f>
        <v>283.95699999999999</v>
      </c>
      <c r="H72" s="261">
        <f t="shared" si="19"/>
        <v>191.893</v>
      </c>
      <c r="I72" s="175">
        <f t="shared" si="18"/>
        <v>0.67578189655476006</v>
      </c>
    </row>
    <row r="73" spans="1:14" ht="33" customHeight="1" thickTop="1" x14ac:dyDescent="0.25">
      <c r="A73" s="384"/>
      <c r="B73" s="367"/>
      <c r="C73" s="23" t="s">
        <v>35</v>
      </c>
      <c r="D73" s="126">
        <v>6171</v>
      </c>
      <c r="E73" s="126">
        <v>5492</v>
      </c>
      <c r="F73" s="229">
        <v>10</v>
      </c>
      <c r="G73" s="229">
        <v>10</v>
      </c>
      <c r="H73" s="230">
        <v>5</v>
      </c>
      <c r="I73" s="92">
        <f t="shared" si="18"/>
        <v>0.5</v>
      </c>
    </row>
    <row r="74" spans="1:14" ht="33" customHeight="1" thickBot="1" x14ac:dyDescent="0.3">
      <c r="A74" s="384"/>
      <c r="B74" s="368"/>
      <c r="C74" s="23" t="s">
        <v>166</v>
      </c>
      <c r="D74" s="126">
        <v>6171</v>
      </c>
      <c r="E74" s="126">
        <v>5424</v>
      </c>
      <c r="F74" s="229">
        <v>250</v>
      </c>
      <c r="G74" s="229">
        <v>273.95699999999999</v>
      </c>
      <c r="H74" s="230">
        <v>186.893</v>
      </c>
      <c r="I74" s="92">
        <f t="shared" si="18"/>
        <v>0.68219830119325298</v>
      </c>
      <c r="L74" s="132"/>
    </row>
    <row r="75" spans="1:14" ht="25.5" customHeight="1" thickBot="1" x14ac:dyDescent="0.3">
      <c r="A75" s="384"/>
      <c r="B75" s="366" t="s">
        <v>8</v>
      </c>
      <c r="C75" s="369" t="s">
        <v>49</v>
      </c>
      <c r="D75" s="370"/>
      <c r="E75" s="371"/>
      <c r="F75" s="262">
        <f>F76+F77+F78</f>
        <v>100</v>
      </c>
      <c r="G75" s="262">
        <f t="shared" ref="G75:H75" si="20">G76+G77+G78</f>
        <v>100</v>
      </c>
      <c r="H75" s="262">
        <f t="shared" si="20"/>
        <v>48.81</v>
      </c>
      <c r="I75" s="130">
        <f t="shared" si="18"/>
        <v>0.48810000000000003</v>
      </c>
    </row>
    <row r="76" spans="1:14" ht="30" customHeight="1" thickTop="1" x14ac:dyDescent="0.25">
      <c r="A76" s="384"/>
      <c r="B76" s="367"/>
      <c r="C76" s="364" t="s">
        <v>62</v>
      </c>
      <c r="D76" s="126">
        <v>3399</v>
      </c>
      <c r="E76" s="151">
        <v>5493</v>
      </c>
      <c r="F76" s="250">
        <v>0</v>
      </c>
      <c r="G76" s="250">
        <v>22</v>
      </c>
      <c r="H76" s="251">
        <v>22</v>
      </c>
      <c r="I76" s="92">
        <f t="shared" si="18"/>
        <v>1</v>
      </c>
    </row>
    <row r="77" spans="1:14" ht="30" customHeight="1" x14ac:dyDescent="0.25">
      <c r="A77" s="384"/>
      <c r="B77" s="367"/>
      <c r="C77" s="364"/>
      <c r="D77" s="126">
        <v>3419</v>
      </c>
      <c r="E77" s="151">
        <v>5493</v>
      </c>
      <c r="F77" s="250">
        <v>0</v>
      </c>
      <c r="G77" s="250">
        <v>10</v>
      </c>
      <c r="H77" s="251">
        <v>10</v>
      </c>
      <c r="I77" s="92">
        <f t="shared" ref="I77:I78" si="21">H77/G77</f>
        <v>1</v>
      </c>
    </row>
    <row r="78" spans="1:14" ht="30" customHeight="1" thickBot="1" x14ac:dyDescent="0.3">
      <c r="A78" s="384"/>
      <c r="B78" s="368"/>
      <c r="C78" s="365"/>
      <c r="D78" s="153">
        <v>6409</v>
      </c>
      <c r="E78" s="154" t="s">
        <v>177</v>
      </c>
      <c r="F78" s="263">
        <v>100</v>
      </c>
      <c r="G78" s="263">
        <v>68</v>
      </c>
      <c r="H78" s="264">
        <v>16.809999999999999</v>
      </c>
      <c r="I78" s="95">
        <f t="shared" si="21"/>
        <v>0.24720588235294116</v>
      </c>
    </row>
    <row r="79" spans="1:14" ht="25.5" customHeight="1" thickBot="1" x14ac:dyDescent="0.3">
      <c r="A79" s="384"/>
      <c r="B79" s="366" t="s">
        <v>19</v>
      </c>
      <c r="C79" s="369" t="s">
        <v>151</v>
      </c>
      <c r="D79" s="370"/>
      <c r="E79" s="371"/>
      <c r="F79" s="262">
        <f>F80+F81</f>
        <v>1256</v>
      </c>
      <c r="G79" s="262">
        <f t="shared" ref="G79:H79" si="22">G80+G81</f>
        <v>1256</v>
      </c>
      <c r="H79" s="262">
        <f t="shared" si="22"/>
        <v>1242.903</v>
      </c>
      <c r="I79" s="130">
        <f t="shared" si="18"/>
        <v>0.98957245222929935</v>
      </c>
    </row>
    <row r="80" spans="1:14" ht="30" customHeight="1" thickTop="1" x14ac:dyDescent="0.25">
      <c r="A80" s="384"/>
      <c r="B80" s="367"/>
      <c r="C80" s="23"/>
      <c r="D80" s="146">
        <v>6112</v>
      </c>
      <c r="E80" s="147">
        <v>5499</v>
      </c>
      <c r="F80" s="265">
        <v>21</v>
      </c>
      <c r="G80" s="265">
        <v>16</v>
      </c>
      <c r="H80" s="266">
        <v>12</v>
      </c>
      <c r="I80" s="148">
        <f t="shared" si="18"/>
        <v>0.75</v>
      </c>
    </row>
    <row r="81" spans="1:14" ht="30" customHeight="1" thickBot="1" x14ac:dyDescent="0.3">
      <c r="A81" s="385"/>
      <c r="B81" s="368"/>
      <c r="C81" s="142"/>
      <c r="D81" s="143">
        <v>6171</v>
      </c>
      <c r="E81" s="143">
        <v>5499</v>
      </c>
      <c r="F81" s="254">
        <v>1235</v>
      </c>
      <c r="G81" s="254">
        <v>1240</v>
      </c>
      <c r="H81" s="255">
        <v>1230.903</v>
      </c>
      <c r="I81" s="96">
        <f t="shared" si="18"/>
        <v>0.99266370967741935</v>
      </c>
    </row>
    <row r="82" spans="1:14" ht="33" customHeight="1" thickBot="1" x14ac:dyDescent="0.3">
      <c r="A82" s="401" t="s">
        <v>18</v>
      </c>
      <c r="B82" s="402"/>
      <c r="C82" s="403"/>
      <c r="D82" s="127"/>
      <c r="E82" s="128"/>
      <c r="F82" s="278">
        <f>F83+F84+F95</f>
        <v>27500</v>
      </c>
      <c r="G82" s="278">
        <f>G83+G84+G95</f>
        <v>50513</v>
      </c>
      <c r="H82" s="277">
        <f>H83+H84+H95</f>
        <v>15879.026080000001</v>
      </c>
      <c r="I82" s="90">
        <f t="shared" si="18"/>
        <v>0.31435523686971673</v>
      </c>
      <c r="J82" s="31"/>
    </row>
    <row r="83" spans="1:14" ht="54" customHeight="1" thickBot="1" x14ac:dyDescent="0.3">
      <c r="A83" s="32" t="s">
        <v>61</v>
      </c>
      <c r="B83" s="20" t="s">
        <v>8</v>
      </c>
      <c r="C83" s="30"/>
      <c r="D83" s="125">
        <v>4379</v>
      </c>
      <c r="E83" s="125">
        <v>6323</v>
      </c>
      <c r="F83" s="247">
        <v>0</v>
      </c>
      <c r="G83" s="247">
        <v>45</v>
      </c>
      <c r="H83" s="267">
        <v>44.734999999999999</v>
      </c>
      <c r="I83" s="91">
        <f t="shared" si="18"/>
        <v>0.99411111111111106</v>
      </c>
      <c r="J83" s="31"/>
    </row>
    <row r="84" spans="1:14" s="7" customFormat="1" ht="30" customHeight="1" thickBot="1" x14ac:dyDescent="0.3">
      <c r="A84" s="383" t="s">
        <v>4</v>
      </c>
      <c r="B84" s="374" t="s">
        <v>21</v>
      </c>
      <c r="C84" s="375"/>
      <c r="D84" s="375"/>
      <c r="E84" s="376"/>
      <c r="F84" s="256">
        <f>F85+F90</f>
        <v>24800</v>
      </c>
      <c r="G84" s="256">
        <f t="shared" ref="G84:H84" si="23">G85+G90</f>
        <v>47566</v>
      </c>
      <c r="H84" s="256">
        <f t="shared" si="23"/>
        <v>13402.01971</v>
      </c>
      <c r="I84" s="91">
        <f t="shared" ref="I84:I90" si="24">H84/G84</f>
        <v>0.28175629041752515</v>
      </c>
      <c r="N84" s="2"/>
    </row>
    <row r="85" spans="1:14" ht="25.5" customHeight="1" thickBot="1" x14ac:dyDescent="0.3">
      <c r="A85" s="384"/>
      <c r="B85" s="366" t="s">
        <v>9</v>
      </c>
      <c r="C85" s="369" t="s">
        <v>52</v>
      </c>
      <c r="D85" s="370"/>
      <c r="E85" s="371"/>
      <c r="F85" s="262">
        <f>F86+F87+F88+F89</f>
        <v>23800</v>
      </c>
      <c r="G85" s="262">
        <f>G86+G87+G88+G89</f>
        <v>46566</v>
      </c>
      <c r="H85" s="262">
        <f>H86+H87+H88+H89</f>
        <v>13241.01671</v>
      </c>
      <c r="I85" s="130">
        <f t="shared" si="24"/>
        <v>0.28434945475239443</v>
      </c>
      <c r="N85" s="7"/>
    </row>
    <row r="86" spans="1:14" ht="27" customHeight="1" thickTop="1" x14ac:dyDescent="0.25">
      <c r="A86" s="384"/>
      <c r="B86" s="367"/>
      <c r="C86" s="398" t="s">
        <v>36</v>
      </c>
      <c r="D86" s="151">
        <v>2219</v>
      </c>
      <c r="E86" s="151">
        <v>6121</v>
      </c>
      <c r="F86" s="229">
        <v>16200</v>
      </c>
      <c r="G86" s="229">
        <v>19881</v>
      </c>
      <c r="H86" s="230">
        <v>7442.7715600000001</v>
      </c>
      <c r="I86" s="92">
        <f t="shared" si="24"/>
        <v>0.37436605603339873</v>
      </c>
      <c r="L86" s="132"/>
    </row>
    <row r="87" spans="1:14" ht="27" customHeight="1" x14ac:dyDescent="0.25">
      <c r="A87" s="384"/>
      <c r="B87" s="367"/>
      <c r="C87" s="364"/>
      <c r="D87" s="149">
        <v>3429</v>
      </c>
      <c r="E87" s="150">
        <v>6121</v>
      </c>
      <c r="F87" s="231">
        <v>0</v>
      </c>
      <c r="G87" s="231">
        <v>73</v>
      </c>
      <c r="H87" s="232">
        <v>72.402000000000001</v>
      </c>
      <c r="I87" s="93">
        <f t="shared" si="24"/>
        <v>0.99180821917808215</v>
      </c>
      <c r="L87" s="132"/>
    </row>
    <row r="88" spans="1:14" ht="27" customHeight="1" x14ac:dyDescent="0.25">
      <c r="A88" s="384"/>
      <c r="B88" s="367"/>
      <c r="C88" s="364"/>
      <c r="D88" s="149">
        <v>5512</v>
      </c>
      <c r="E88" s="150">
        <v>6121</v>
      </c>
      <c r="F88" s="231">
        <v>0</v>
      </c>
      <c r="G88" s="231">
        <v>246</v>
      </c>
      <c r="H88" s="232">
        <v>245.97</v>
      </c>
      <c r="I88" s="93">
        <f t="shared" si="24"/>
        <v>0.9998780487804878</v>
      </c>
      <c r="L88" s="132"/>
    </row>
    <row r="89" spans="1:14" ht="29.25" customHeight="1" thickBot="1" x14ac:dyDescent="0.3">
      <c r="A89" s="384"/>
      <c r="B89" s="368"/>
      <c r="C89" s="152" t="s">
        <v>37</v>
      </c>
      <c r="D89" s="143">
        <v>3111</v>
      </c>
      <c r="E89" s="143">
        <v>6121</v>
      </c>
      <c r="F89" s="239">
        <v>7600</v>
      </c>
      <c r="G89" s="239">
        <v>26366</v>
      </c>
      <c r="H89" s="240">
        <v>5479.8731500000004</v>
      </c>
      <c r="I89" s="95">
        <f t="shared" ref="I89:I96" si="25">H89/G89</f>
        <v>0.20783862360615946</v>
      </c>
    </row>
    <row r="90" spans="1:14" ht="25.5" customHeight="1" thickBot="1" x14ac:dyDescent="0.3">
      <c r="A90" s="384"/>
      <c r="B90" s="366" t="s">
        <v>11</v>
      </c>
      <c r="C90" s="369" t="s">
        <v>48</v>
      </c>
      <c r="D90" s="370"/>
      <c r="E90" s="371"/>
      <c r="F90" s="268">
        <f>F91+F92+F93+F94</f>
        <v>1000</v>
      </c>
      <c r="G90" s="268">
        <f>G91+G92+G93+G94</f>
        <v>1000</v>
      </c>
      <c r="H90" s="269">
        <f>H91+H92+H93+H94</f>
        <v>161.00299999999999</v>
      </c>
      <c r="I90" s="130">
        <f t="shared" si="24"/>
        <v>0.16100299999999998</v>
      </c>
    </row>
    <row r="91" spans="1:14" ht="27" customHeight="1" thickTop="1" x14ac:dyDescent="0.25">
      <c r="A91" s="384"/>
      <c r="B91" s="367"/>
      <c r="C91" s="364" t="s">
        <v>163</v>
      </c>
      <c r="D91" s="146">
        <v>3429</v>
      </c>
      <c r="E91" s="147">
        <v>6121</v>
      </c>
      <c r="F91" s="237">
        <v>450</v>
      </c>
      <c r="G91" s="237">
        <v>450</v>
      </c>
      <c r="H91" s="238">
        <v>0</v>
      </c>
      <c r="I91" s="148">
        <v>0</v>
      </c>
    </row>
    <row r="92" spans="1:14" ht="27" customHeight="1" x14ac:dyDescent="0.25">
      <c r="A92" s="384"/>
      <c r="B92" s="367"/>
      <c r="C92" s="364"/>
      <c r="D92" s="149">
        <v>3639</v>
      </c>
      <c r="E92" s="150">
        <v>6121</v>
      </c>
      <c r="F92" s="231">
        <v>50</v>
      </c>
      <c r="G92" s="231">
        <v>50</v>
      </c>
      <c r="H92" s="232">
        <v>16.916</v>
      </c>
      <c r="I92" s="93">
        <f t="shared" si="25"/>
        <v>0.33832000000000001</v>
      </c>
    </row>
    <row r="93" spans="1:14" ht="27" customHeight="1" x14ac:dyDescent="0.25">
      <c r="A93" s="384"/>
      <c r="B93" s="367"/>
      <c r="C93" s="364"/>
      <c r="D93" s="149">
        <v>5512</v>
      </c>
      <c r="E93" s="150">
        <v>6121</v>
      </c>
      <c r="F93" s="231">
        <v>150</v>
      </c>
      <c r="G93" s="231">
        <v>150</v>
      </c>
      <c r="H93" s="232">
        <v>27.84</v>
      </c>
      <c r="I93" s="93">
        <f t="shared" si="25"/>
        <v>0.18559999999999999</v>
      </c>
    </row>
    <row r="94" spans="1:14" ht="27" customHeight="1" thickBot="1" x14ac:dyDescent="0.3">
      <c r="A94" s="385"/>
      <c r="B94" s="368"/>
      <c r="C94" s="365"/>
      <c r="D94" s="143">
        <v>6171</v>
      </c>
      <c r="E94" s="143">
        <v>6121</v>
      </c>
      <c r="F94" s="239">
        <v>350</v>
      </c>
      <c r="G94" s="239">
        <v>350</v>
      </c>
      <c r="H94" s="240">
        <v>116.247</v>
      </c>
      <c r="I94" s="96">
        <f t="shared" si="25"/>
        <v>0.33213428571428572</v>
      </c>
    </row>
    <row r="95" spans="1:14" s="7" customFormat="1" ht="30" customHeight="1" thickBot="1" x14ac:dyDescent="0.3">
      <c r="A95" s="383" t="s">
        <v>6</v>
      </c>
      <c r="B95" s="335" t="s">
        <v>21</v>
      </c>
      <c r="C95" s="349"/>
      <c r="D95" s="349"/>
      <c r="E95" s="336"/>
      <c r="F95" s="244">
        <f>F96+F97+F98</f>
        <v>2700</v>
      </c>
      <c r="G95" s="244">
        <f t="shared" ref="G95:H95" si="26">G96+G97+G98</f>
        <v>2902</v>
      </c>
      <c r="H95" s="244">
        <f t="shared" si="26"/>
        <v>2432.2713699999999</v>
      </c>
      <c r="I95" s="91">
        <f t="shared" ref="I95" si="27">H95/G95</f>
        <v>0.83813624052377667</v>
      </c>
      <c r="N95" s="2"/>
    </row>
    <row r="96" spans="1:14" s="7" customFormat="1" ht="59.25" customHeight="1" thickBot="1" x14ac:dyDescent="0.3">
      <c r="A96" s="384"/>
      <c r="B96" s="26" t="s">
        <v>9</v>
      </c>
      <c r="C96" s="142" t="s">
        <v>6</v>
      </c>
      <c r="D96" s="143">
        <v>3111</v>
      </c>
      <c r="E96" s="143">
        <v>6122</v>
      </c>
      <c r="F96" s="270">
        <v>0</v>
      </c>
      <c r="G96" s="270">
        <v>202</v>
      </c>
      <c r="H96" s="271">
        <v>201.893</v>
      </c>
      <c r="I96" s="133">
        <f t="shared" si="25"/>
        <v>0.99947029702970303</v>
      </c>
    </row>
    <row r="97" spans="1:14" ht="42.75" customHeight="1" thickBot="1" x14ac:dyDescent="0.3">
      <c r="A97" s="384"/>
      <c r="B97" s="17" t="s">
        <v>1</v>
      </c>
      <c r="C97" s="144" t="s">
        <v>6</v>
      </c>
      <c r="D97" s="145">
        <v>3421</v>
      </c>
      <c r="E97" s="145">
        <v>6122</v>
      </c>
      <c r="F97" s="272">
        <v>2200</v>
      </c>
      <c r="G97" s="272">
        <v>2200</v>
      </c>
      <c r="H97" s="273">
        <v>2173.6329999999998</v>
      </c>
      <c r="I97" s="133">
        <f>H97/G97</f>
        <v>0.98801499999999987</v>
      </c>
      <c r="N97" s="7"/>
    </row>
    <row r="98" spans="1:14" ht="25.5" customHeight="1" thickBot="1" x14ac:dyDescent="0.3">
      <c r="A98" s="384"/>
      <c r="B98" s="366" t="s">
        <v>11</v>
      </c>
      <c r="C98" s="369" t="s">
        <v>48</v>
      </c>
      <c r="D98" s="370"/>
      <c r="E98" s="371"/>
      <c r="F98" s="228">
        <f>F99+F100</f>
        <v>500</v>
      </c>
      <c r="G98" s="228">
        <f t="shared" ref="G98:H98" si="28">G99+G100</f>
        <v>500</v>
      </c>
      <c r="H98" s="228">
        <f t="shared" si="28"/>
        <v>56.745370000000001</v>
      </c>
      <c r="I98" s="130">
        <f t="shared" ref="I98" si="29">H98/G98</f>
        <v>0.11349074000000001</v>
      </c>
      <c r="N98" s="7"/>
    </row>
    <row r="99" spans="1:14" ht="27" customHeight="1" thickTop="1" x14ac:dyDescent="0.25">
      <c r="A99" s="384"/>
      <c r="B99" s="367"/>
      <c r="C99" s="397" t="s">
        <v>38</v>
      </c>
      <c r="D99" s="146">
        <v>3429</v>
      </c>
      <c r="E99" s="147">
        <v>6122</v>
      </c>
      <c r="F99" s="274">
        <v>300</v>
      </c>
      <c r="G99" s="274">
        <v>300</v>
      </c>
      <c r="H99" s="275">
        <v>0</v>
      </c>
      <c r="I99" s="148">
        <v>0</v>
      </c>
      <c r="N99" s="7"/>
    </row>
    <row r="100" spans="1:14" ht="27" customHeight="1" thickBot="1" x14ac:dyDescent="0.3">
      <c r="A100" s="385"/>
      <c r="B100" s="368"/>
      <c r="C100" s="365"/>
      <c r="D100" s="143">
        <v>6171</v>
      </c>
      <c r="E100" s="143">
        <v>6122</v>
      </c>
      <c r="F100" s="270">
        <v>200</v>
      </c>
      <c r="G100" s="270">
        <v>200</v>
      </c>
      <c r="H100" s="271">
        <v>56.745370000000001</v>
      </c>
      <c r="I100" s="96">
        <f>H100/G100</f>
        <v>0.28372685000000003</v>
      </c>
    </row>
  </sheetData>
  <mergeCells count="63">
    <mergeCell ref="A1:I1"/>
    <mergeCell ref="A2:I2"/>
    <mergeCell ref="B19:B25"/>
    <mergeCell ref="B7:B10"/>
    <mergeCell ref="B11:B18"/>
    <mergeCell ref="A4:E4"/>
    <mergeCell ref="A5:E5"/>
    <mergeCell ref="C7:E7"/>
    <mergeCell ref="C11:E11"/>
    <mergeCell ref="C14:C17"/>
    <mergeCell ref="A6:A28"/>
    <mergeCell ref="B26:B28"/>
    <mergeCell ref="C21:C24"/>
    <mergeCell ref="C19:E19"/>
    <mergeCell ref="C99:C100"/>
    <mergeCell ref="B98:B100"/>
    <mergeCell ref="C98:E98"/>
    <mergeCell ref="C86:C88"/>
    <mergeCell ref="B57:C57"/>
    <mergeCell ref="B58:C58"/>
    <mergeCell ref="B79:B81"/>
    <mergeCell ref="C79:E79"/>
    <mergeCell ref="A82:C82"/>
    <mergeCell ref="B85:B89"/>
    <mergeCell ref="A95:A100"/>
    <mergeCell ref="B72:B74"/>
    <mergeCell ref="B95:E95"/>
    <mergeCell ref="A59:A68"/>
    <mergeCell ref="B59:E59"/>
    <mergeCell ref="A84:A94"/>
    <mergeCell ref="C85:E85"/>
    <mergeCell ref="B41:B43"/>
    <mergeCell ref="C41:E41"/>
    <mergeCell ref="A29:A43"/>
    <mergeCell ref="A69:A71"/>
    <mergeCell ref="A72:A81"/>
    <mergeCell ref="C60:C68"/>
    <mergeCell ref="B75:B78"/>
    <mergeCell ref="C75:E75"/>
    <mergeCell ref="C76:C78"/>
    <mergeCell ref="B69:E69"/>
    <mergeCell ref="B29:B36"/>
    <mergeCell ref="C26:E26"/>
    <mergeCell ref="C91:C94"/>
    <mergeCell ref="B90:B94"/>
    <mergeCell ref="C90:E90"/>
    <mergeCell ref="B60:B68"/>
    <mergeCell ref="B48:C48"/>
    <mergeCell ref="B84:E84"/>
    <mergeCell ref="C72:E72"/>
    <mergeCell ref="B37:B39"/>
    <mergeCell ref="C37:E37"/>
    <mergeCell ref="B52:C52"/>
    <mergeCell ref="B53:C53"/>
    <mergeCell ref="B54:C54"/>
    <mergeCell ref="B55:C55"/>
    <mergeCell ref="C29:E29"/>
    <mergeCell ref="B56:C56"/>
    <mergeCell ref="B49:C49"/>
    <mergeCell ref="B50:C50"/>
    <mergeCell ref="B51:C51"/>
    <mergeCell ref="A44:A46"/>
    <mergeCell ref="A47:A5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&amp;LPřehled hospodaření MO Plzeň 3 za rok 2017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N4" sqref="N4"/>
    </sheetView>
  </sheetViews>
  <sheetFormatPr defaultRowHeight="15" x14ac:dyDescent="0.25"/>
  <cols>
    <col min="1" max="1" width="47.42578125" customWidth="1"/>
    <col min="2" max="2" width="6.140625" customWidth="1"/>
    <col min="3" max="3" width="8.85546875" customWidth="1"/>
    <col min="4" max="6" width="13" customWidth="1"/>
    <col min="7" max="7" width="7" style="286" customWidth="1"/>
    <col min="8" max="8" width="11" bestFit="1" customWidth="1"/>
    <col min="11" max="11" width="12" bestFit="1" customWidth="1"/>
  </cols>
  <sheetData>
    <row r="1" spans="1:11" ht="33" customHeight="1" x14ac:dyDescent="0.25">
      <c r="A1" s="344" t="s">
        <v>55</v>
      </c>
      <c r="B1" s="344"/>
      <c r="C1" s="344"/>
      <c r="D1" s="344"/>
      <c r="E1" s="344"/>
      <c r="F1" s="344"/>
      <c r="G1" s="344"/>
    </row>
    <row r="2" spans="1:11" ht="27" customHeight="1" thickBot="1" x14ac:dyDescent="0.4">
      <c r="A2" s="409" t="s">
        <v>125</v>
      </c>
      <c r="B2" s="409"/>
      <c r="C2" s="409"/>
      <c r="D2" s="409"/>
      <c r="E2" s="409"/>
      <c r="F2" s="409"/>
      <c r="G2" s="409"/>
    </row>
    <row r="3" spans="1:11" ht="47.25" customHeight="1" thickBot="1" x14ac:dyDescent="0.3">
      <c r="A3" s="39"/>
      <c r="B3" s="180" t="s">
        <v>77</v>
      </c>
      <c r="C3" s="181" t="s">
        <v>78</v>
      </c>
      <c r="D3" s="176" t="s">
        <v>117</v>
      </c>
      <c r="E3" s="42" t="s">
        <v>124</v>
      </c>
      <c r="F3" s="42" t="s">
        <v>142</v>
      </c>
      <c r="G3" s="279" t="s">
        <v>64</v>
      </c>
    </row>
    <row r="4" spans="1:11" ht="33.75" customHeight="1" thickBot="1" x14ac:dyDescent="0.3">
      <c r="A4" s="40" t="s">
        <v>65</v>
      </c>
      <c r="B4" s="178"/>
      <c r="C4" s="179"/>
      <c r="D4" s="177">
        <f>D5+D6+D7+D8+D9+D10-D11+D12+D13-D14-D15</f>
        <v>182774</v>
      </c>
      <c r="E4" s="109">
        <f>E5+E6+E7+E8+E9+E10-E11+E12+E13-E14-E15</f>
        <v>217905.36264000001</v>
      </c>
      <c r="F4" s="109">
        <f>F5+F6+F7+F8+F9+F10-F11+F12+F13-F14-F15</f>
        <v>201312.37549000001</v>
      </c>
      <c r="G4" s="282">
        <f>F4/E4</f>
        <v>0.92385232309581489</v>
      </c>
    </row>
    <row r="5" spans="1:11" ht="33.75" customHeight="1" x14ac:dyDescent="0.25">
      <c r="A5" s="105" t="s">
        <v>66</v>
      </c>
      <c r="B5" s="182">
        <v>6330</v>
      </c>
      <c r="C5" s="183" t="s">
        <v>178</v>
      </c>
      <c r="D5" s="110">
        <v>0</v>
      </c>
      <c r="E5" s="111">
        <v>28664</v>
      </c>
      <c r="F5" s="111">
        <v>28663.787509999998</v>
      </c>
      <c r="G5" s="283">
        <v>1</v>
      </c>
    </row>
    <row r="6" spans="1:11" ht="33.75" customHeight="1" x14ac:dyDescent="0.25">
      <c r="A6" s="106" t="s">
        <v>67</v>
      </c>
      <c r="B6" s="184">
        <v>6330</v>
      </c>
      <c r="C6" s="185">
        <v>4137</v>
      </c>
      <c r="D6" s="112">
        <v>0</v>
      </c>
      <c r="E6" s="113">
        <v>185</v>
      </c>
      <c r="F6" s="113">
        <v>184.84889999999999</v>
      </c>
      <c r="G6" s="284">
        <v>1</v>
      </c>
    </row>
    <row r="7" spans="1:11" ht="33.75" customHeight="1" x14ac:dyDescent="0.25">
      <c r="A7" s="106" t="s">
        <v>126</v>
      </c>
      <c r="B7" s="184">
        <v>6330</v>
      </c>
      <c r="C7" s="185">
        <v>4137</v>
      </c>
      <c r="D7" s="112">
        <v>136588</v>
      </c>
      <c r="E7" s="113">
        <v>141958</v>
      </c>
      <c r="F7" s="113">
        <v>143483</v>
      </c>
      <c r="G7" s="284">
        <f>F7/E7</f>
        <v>1.0107426140125952</v>
      </c>
    </row>
    <row r="8" spans="1:11" ht="33.75" customHeight="1" x14ac:dyDescent="0.25">
      <c r="A8" s="107" t="s">
        <v>127</v>
      </c>
      <c r="B8" s="186">
        <v>6330</v>
      </c>
      <c r="C8" s="187">
        <v>4137</v>
      </c>
      <c r="D8" s="112">
        <v>16648</v>
      </c>
      <c r="E8" s="113">
        <v>16648</v>
      </c>
      <c r="F8" s="113">
        <v>16648</v>
      </c>
      <c r="G8" s="284">
        <f t="shared" ref="G8:G15" si="0">F8/E8</f>
        <v>1</v>
      </c>
    </row>
    <row r="9" spans="1:11" ht="33.75" customHeight="1" x14ac:dyDescent="0.25">
      <c r="A9" s="107" t="s">
        <v>128</v>
      </c>
      <c r="B9" s="186">
        <v>6330</v>
      </c>
      <c r="C9" s="187">
        <v>4137</v>
      </c>
      <c r="D9" s="112">
        <v>21538</v>
      </c>
      <c r="E9" s="113">
        <v>21538</v>
      </c>
      <c r="F9" s="113">
        <v>21538</v>
      </c>
      <c r="G9" s="284">
        <f t="shared" si="0"/>
        <v>1</v>
      </c>
    </row>
    <row r="10" spans="1:11" ht="33.75" customHeight="1" x14ac:dyDescent="0.25">
      <c r="A10" s="106" t="s">
        <v>129</v>
      </c>
      <c r="B10" s="184">
        <v>6330</v>
      </c>
      <c r="C10" s="185">
        <v>4137</v>
      </c>
      <c r="D10" s="112">
        <v>0</v>
      </c>
      <c r="E10" s="113">
        <v>11000.362639999999</v>
      </c>
      <c r="F10" s="113">
        <v>11000.272639999999</v>
      </c>
      <c r="G10" s="284">
        <f t="shared" si="0"/>
        <v>0.9999918184515415</v>
      </c>
    </row>
    <row r="11" spans="1:11" ht="33.75" customHeight="1" x14ac:dyDescent="0.25">
      <c r="A11" s="106" t="s">
        <v>130</v>
      </c>
      <c r="B11" s="184">
        <v>6330</v>
      </c>
      <c r="C11" s="185">
        <v>5347</v>
      </c>
      <c r="D11" s="112">
        <v>0</v>
      </c>
      <c r="E11" s="113">
        <v>5156</v>
      </c>
      <c r="F11" s="113">
        <v>5155.1750000000002</v>
      </c>
      <c r="G11" s="284">
        <f t="shared" si="0"/>
        <v>0.99983999224204811</v>
      </c>
    </row>
    <row r="12" spans="1:11" ht="33.75" customHeight="1" x14ac:dyDescent="0.25">
      <c r="A12" s="106" t="s">
        <v>68</v>
      </c>
      <c r="B12" s="184">
        <v>6330</v>
      </c>
      <c r="C12" s="185">
        <v>5345</v>
      </c>
      <c r="D12" s="112">
        <v>8000</v>
      </c>
      <c r="E12" s="113">
        <v>31752</v>
      </c>
      <c r="F12" s="113">
        <v>13665.0434</v>
      </c>
      <c r="G12" s="284">
        <f t="shared" si="0"/>
        <v>0.4303679579239103</v>
      </c>
    </row>
    <row r="13" spans="1:11" ht="33.75" customHeight="1" x14ac:dyDescent="0.25">
      <c r="A13" s="106" t="s">
        <v>69</v>
      </c>
      <c r="B13" s="184">
        <v>6330</v>
      </c>
      <c r="C13" s="185">
        <v>5345</v>
      </c>
      <c r="D13" s="112">
        <v>3232</v>
      </c>
      <c r="E13" s="113">
        <v>3397</v>
      </c>
      <c r="F13" s="113">
        <v>3365.2356</v>
      </c>
      <c r="G13" s="284">
        <f t="shared" si="0"/>
        <v>0.99064927877539</v>
      </c>
      <c r="H13" s="43"/>
    </row>
    <row r="14" spans="1:11" ht="33.75" customHeight="1" x14ac:dyDescent="0.25">
      <c r="A14" s="106" t="s">
        <v>70</v>
      </c>
      <c r="B14" s="184">
        <v>6630</v>
      </c>
      <c r="C14" s="185">
        <v>4134</v>
      </c>
      <c r="D14" s="114">
        <v>0</v>
      </c>
      <c r="E14" s="113">
        <v>28783</v>
      </c>
      <c r="F14" s="113">
        <v>28782.841410000001</v>
      </c>
      <c r="G14" s="284">
        <f t="shared" si="0"/>
        <v>0.99999449015043607</v>
      </c>
    </row>
    <row r="15" spans="1:11" ht="33.75" customHeight="1" thickBot="1" x14ac:dyDescent="0.3">
      <c r="A15" s="108" t="s">
        <v>71</v>
      </c>
      <c r="B15" s="188">
        <v>6330</v>
      </c>
      <c r="C15" s="189">
        <v>4134</v>
      </c>
      <c r="D15" s="115">
        <v>3232</v>
      </c>
      <c r="E15" s="116">
        <v>3298</v>
      </c>
      <c r="F15" s="116">
        <v>3297.7961500000001</v>
      </c>
      <c r="G15" s="285">
        <f t="shared" si="0"/>
        <v>0.99993818981200733</v>
      </c>
    </row>
    <row r="16" spans="1:11" x14ac:dyDescent="0.25">
      <c r="K16" s="44"/>
    </row>
    <row r="19" spans="1:7" ht="30" customHeight="1" x14ac:dyDescent="0.25"/>
    <row r="20" spans="1:7" ht="45" customHeight="1" thickBot="1" x14ac:dyDescent="0.3">
      <c r="A20" s="41" t="s">
        <v>136</v>
      </c>
      <c r="B20" s="41"/>
      <c r="C20" s="41"/>
    </row>
    <row r="21" spans="1:7" ht="54" customHeight="1" thickBot="1" x14ac:dyDescent="0.3">
      <c r="A21" s="413"/>
      <c r="B21" s="414"/>
      <c r="C21" s="415"/>
      <c r="D21" s="42" t="s">
        <v>131</v>
      </c>
      <c r="E21" s="42" t="s">
        <v>132</v>
      </c>
      <c r="F21" s="42" t="s">
        <v>133</v>
      </c>
      <c r="G21" s="287" t="s">
        <v>64</v>
      </c>
    </row>
    <row r="22" spans="1:7" ht="33" customHeight="1" x14ac:dyDescent="0.25">
      <c r="A22" s="416" t="s">
        <v>134</v>
      </c>
      <c r="B22" s="417"/>
      <c r="C22" s="418"/>
      <c r="D22" s="117">
        <v>34449</v>
      </c>
      <c r="E22" s="117">
        <v>44928.131950000003</v>
      </c>
      <c r="F22" s="117">
        <v>46142.398829999998</v>
      </c>
      <c r="G22" s="288">
        <f>F22/E22</f>
        <v>1.0270268721911548</v>
      </c>
    </row>
    <row r="23" spans="1:7" ht="33" customHeight="1" thickBot="1" x14ac:dyDescent="0.3">
      <c r="A23" s="419" t="s">
        <v>135</v>
      </c>
      <c r="B23" s="420"/>
      <c r="C23" s="421"/>
      <c r="D23" s="118">
        <v>217223</v>
      </c>
      <c r="E23" s="118">
        <v>262833.49459000002</v>
      </c>
      <c r="F23" s="118">
        <v>211881.59362999999</v>
      </c>
      <c r="G23" s="289">
        <f t="shared" ref="G23:G25" si="1">F23/E23</f>
        <v>0.80614380583615852</v>
      </c>
    </row>
    <row r="24" spans="1:7" ht="33" customHeight="1" thickTop="1" x14ac:dyDescent="0.25">
      <c r="A24" s="422" t="s">
        <v>72</v>
      </c>
      <c r="B24" s="423"/>
      <c r="C24" s="424"/>
      <c r="D24" s="119">
        <f>D22-D23</f>
        <v>-182774</v>
      </c>
      <c r="E24" s="119">
        <v>-217905</v>
      </c>
      <c r="F24" s="117">
        <f t="shared" ref="F24" si="2">F22-F23</f>
        <v>-165739.1948</v>
      </c>
      <c r="G24" s="290">
        <f t="shared" si="1"/>
        <v>0.76060299121176655</v>
      </c>
    </row>
    <row r="25" spans="1:7" ht="33" customHeight="1" thickBot="1" x14ac:dyDescent="0.3">
      <c r="A25" s="425" t="s">
        <v>73</v>
      </c>
      <c r="B25" s="426"/>
      <c r="C25" s="427"/>
      <c r="D25" s="120">
        <v>182774</v>
      </c>
      <c r="E25" s="120">
        <v>217905.36264000001</v>
      </c>
      <c r="F25" s="120">
        <v>201312.37549000001</v>
      </c>
      <c r="G25" s="291">
        <f t="shared" si="1"/>
        <v>0.92385232309581489</v>
      </c>
    </row>
    <row r="26" spans="1:7" ht="33" customHeight="1" thickBot="1" x14ac:dyDescent="0.3">
      <c r="A26" s="428" t="s">
        <v>76</v>
      </c>
      <c r="B26" s="429"/>
      <c r="C26" s="430"/>
      <c r="D26" s="410">
        <f>SUM(F24:F25)</f>
        <v>35573.180690000008</v>
      </c>
      <c r="E26" s="411"/>
      <c r="F26" s="412"/>
      <c r="G26" s="292"/>
    </row>
  </sheetData>
  <mergeCells count="9">
    <mergeCell ref="A1:G1"/>
    <mergeCell ref="A2:G2"/>
    <mergeCell ref="D26:F26"/>
    <mergeCell ref="A21:C21"/>
    <mergeCell ref="A22:C22"/>
    <mergeCell ref="A23:C23"/>
    <mergeCell ref="A24:C24"/>
    <mergeCell ref="A25:C25"/>
    <mergeCell ref="A26:C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&amp;LPřehled hospodaření MO Plzeň 3 za rok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PŘÍJMY </vt:lpstr>
      <vt:lpstr>VÝDAJE</vt:lpstr>
      <vt:lpstr>FINANCOVÁNÍ</vt:lpstr>
      <vt:lpstr>'PŘÍJMY '!Názvy_tisku</vt:lpstr>
      <vt:lpstr>VÝDAJE!Názvy_tisku</vt:lpstr>
      <vt:lpstr>FINANCOVÁNÍ!Oblast_tisku</vt:lpstr>
      <vt:lpstr>VÝDAJE!Oblast_tisku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Sýkorová Lenka</dc:creator>
  <cp:lastModifiedBy>Čechurová Jitka</cp:lastModifiedBy>
  <cp:lastPrinted>2018-04-03T08:05:16Z</cp:lastPrinted>
  <dcterms:created xsi:type="dcterms:W3CDTF">2014-10-02T07:46:13Z</dcterms:created>
  <dcterms:modified xsi:type="dcterms:W3CDTF">2018-04-19T11:12:35Z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Celkový rozpočet MO Plzeň 3_06 2016.xlsx</vt:lpwstr>
  </property>
</Properties>
</file>